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ktramettauertal.sharepoint.com/sites/Geschaeftsfuehrung_intern/Freigegebene Dokumente/300_Pricing/Tarife 2025/08_Tarifblätter 2025/"/>
    </mc:Choice>
  </mc:AlternateContent>
  <xr:revisionPtr revIDLastSave="84" documentId="8_{010EF076-9C11-4A9F-938B-4F2C0D44140A}" xr6:coauthVersionLast="47" xr6:coauthVersionMax="47" xr10:uidLastSave="{C1C44AB5-05B1-4037-9D87-36BB82030B7D}"/>
  <bookViews>
    <workbookView xWindow="30624" yWindow="0" windowWidth="30912" windowHeight="16656" xr2:uid="{42D04310-877D-47C2-B995-F4FACB9DC751}"/>
  </bookViews>
  <sheets>
    <sheet name="Berechnung" sheetId="1" r:id="rId1"/>
    <sheet name="Tarife" sheetId="2" state="hidden" r:id="rId2"/>
  </sheets>
  <definedNames>
    <definedName name="Print_Area" localSheetId="0">Berechnung!$A$1:$C$27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6" i="1"/>
  <c r="A5" i="1" l="1"/>
  <c r="A21" i="1" l="1"/>
  <c r="A19" i="1"/>
  <c r="B19" i="1" s="1"/>
  <c r="A18" i="1"/>
  <c r="B18" i="1" s="1"/>
  <c r="A17" i="1"/>
  <c r="B17" i="1" s="1"/>
  <c r="A16" i="1"/>
  <c r="B16" i="1" s="1"/>
  <c r="A15" i="1"/>
  <c r="B15" i="1" s="1"/>
  <c r="A14" i="1"/>
  <c r="B14" i="1" s="1"/>
  <c r="A13" i="1"/>
  <c r="B13" i="1" s="1"/>
  <c r="A12" i="1"/>
  <c r="B12" i="1" s="1"/>
  <c r="A11" i="1"/>
  <c r="B11" i="1" s="1"/>
  <c r="A10" i="1"/>
  <c r="B20" i="1" l="1"/>
  <c r="B21" i="1" l="1"/>
  <c r="B22" i="1" s="1"/>
  <c r="B23" i="1" s="1"/>
</calcChain>
</file>

<file path=xl/sharedStrings.xml><?xml version="1.0" encoding="utf-8"?>
<sst xmlns="http://schemas.openxmlformats.org/spreadsheetml/2006/main" count="55" uniqueCount="36">
  <si>
    <t>Nur die rot umrandeten Zellen ausfüllen!
Ihren Tarif finden Sie auf der zweiten Seite der Rechnung.</t>
  </si>
  <si>
    <t>Mein Tarif</t>
  </si>
  <si>
    <t>EMU Basic</t>
  </si>
  <si>
    <t>Jahresverbrauch Energie eingeben</t>
  </si>
  <si>
    <t>Jahrestotal der monatlich verrechneten Blindenergie eingeben**</t>
  </si>
  <si>
    <t>Anzahl Monate</t>
  </si>
  <si>
    <t>Total ohne MWST</t>
  </si>
  <si>
    <t>Total inkl. MWST</t>
  </si>
  <si>
    <t>Preis pro kWh inkl. aller Abgaben/inkl. MWST</t>
  </si>
  <si>
    <t>auswählen</t>
  </si>
  <si>
    <t>Energie</t>
  </si>
  <si>
    <t>Netznutzung</t>
  </si>
  <si>
    <t>Leistung</t>
  </si>
  <si>
    <t>Blindenergie</t>
  </si>
  <si>
    <t>Netzzuschlag</t>
  </si>
  <si>
    <t>SDL</t>
  </si>
  <si>
    <t>Stromreserve</t>
  </si>
  <si>
    <t>Konzessionsabgabe</t>
  </si>
  <si>
    <t>Grundgebühr Monat</t>
  </si>
  <si>
    <t>Mehrwertsteuer</t>
  </si>
  <si>
    <t>Leistungsverrechnung*</t>
  </si>
  <si>
    <t>Bestimmungen zur Leistungsverrechnung*</t>
  </si>
  <si>
    <t>Blindenergie**</t>
  </si>
  <si>
    <t>bei diesem Tarif erfolgt keine Leistungsverrechnung *</t>
  </si>
  <si>
    <r>
      <rPr>
        <b/>
        <sz val="11"/>
        <color theme="1"/>
        <rFont val="Verdana"/>
        <family val="2"/>
      </rPr>
      <t>*Leistungsverrechnung</t>
    </r>
    <r>
      <rPr>
        <sz val="11"/>
        <color theme="1"/>
        <rFont val="Verdana"/>
        <family val="2"/>
      </rPr>
      <t xml:space="preserve">
Bei diesem Tarif erfolgt keine Leitungsverrechnung</t>
    </r>
  </si>
  <si>
    <t xml:space="preserve">**Blindenergie
Der Blindenergieverbrauch soll 39.5% des gleichzeitigen Wirkenergieverbrauchs, entsprechend cos phi = 0.93 betragen. Ein allfälliger Überbezug an Blindenergie wird zu 1.8 Rp/kvarh verrechnet.
</t>
  </si>
  <si>
    <t>EMU Basic Natur</t>
  </si>
  <si>
    <t>EMU Flex</t>
  </si>
  <si>
    <t>EMU Flex Natur</t>
  </si>
  <si>
    <t>GN-L</t>
  </si>
  <si>
    <t>Jahrestotal der monatlich verrechneten Leistungsspitzen eingeben*</t>
  </si>
  <si>
    <r>
      <rPr>
        <b/>
        <sz val="10"/>
        <color theme="1"/>
        <rFont val="Verdana"/>
        <family val="2"/>
      </rPr>
      <t>* Leistungsverrechnung</t>
    </r>
    <r>
      <rPr>
        <sz val="10"/>
        <color theme="1"/>
        <rFont val="Verdana"/>
        <family val="2"/>
      </rPr>
      <t xml:space="preserve">
Die Monatsleistung wird auf folgende Weise ermittelt: Die Leistung wird durchgehend gemessen. Als Monatsmaximum gilt die höchste Belastung pro Monat, die während einer Viertelstunde ermittelt wurde. Die Messung wird jeweils zu jeder vollen Viertelstunde gestartet.</t>
    </r>
  </si>
  <si>
    <t>GN-LG</t>
  </si>
  <si>
    <t>GN-N7</t>
  </si>
  <si>
    <t>GH-N5b</t>
  </si>
  <si>
    <t>**Blindenergie
Der Blindenergiebezug darf pro Monat höchstens 45.5 % des gleichzeitigen Wirkstromverbrauchs betragen (entsprechend einem mittleren Leistungsfaktor von cos phi = 0.91). Ein allfälliger Überbezug an Blindenergie wird pro Messstelle festgestellt und verrechnet.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</si>
</sst>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&quot;Bundesabgaben&quot;* \ &quot;CHF&quot;\ \ 0.0000"/>
    <numFmt numFmtId="165" formatCode="&quot;Abgaben an Gemeinde&quot;* \ &quot;CHF&quot;\ \ 0.0000"/>
    <numFmt numFmtId="166" formatCode="&quot;Grundpreis pro Monat&quot;* \ &quot;CHF&quot;\ \ 0.000"/>
    <numFmt numFmtId="167" formatCode="&quot;kWh Energie&quot;* \ &quot;CHF&quot;\ \ 0.0000"/>
    <numFmt numFmtId="168" formatCode="&quot;kWh Netz&quot;* \ &quot;CHF&quot;\ \ 0.0000"/>
    <numFmt numFmtId="169" formatCode="#,##0\ &quot;kWh&quot;\ "/>
    <numFmt numFmtId="170" formatCode="0.0%"/>
    <numFmt numFmtId="171" formatCode="0.000%"/>
    <numFmt numFmtId="172" formatCode="#,##0\ &quot;Monate&quot;\ "/>
    <numFmt numFmtId="173" formatCode="&quot;Stromreserve&quot;* \ &quot;CHF&quot;\ \ 0.0000"/>
    <numFmt numFmtId="174" formatCode="&quot;Systemdienstleistungen&quot;* \ &quot;CHF&quot;\ \ 0.0000"/>
    <numFmt numFmtId="175" formatCode="&quot;Leistungspreis&quot;* \ &quot;CHF&quot;\ \ 0.0000"/>
    <numFmt numFmtId="176" formatCode="&quot;Blindenergiepreis&quot;* \ &quot;CHF&quot;\ \ 0.0000"/>
    <numFmt numFmtId="177" formatCode="#,##0\ &quot;kvar&quot;\ "/>
    <numFmt numFmtId="178" formatCode="_ &quot;CHF&quot;\ * #,##0.000_ ;_ &quot;CHF&quot;\ * \-#,##0.000_ ;_ &quot;CHF&quot;\ * &quot;-&quot;??_ ;_ @_ "/>
    <numFmt numFmtId="179" formatCode="_ &quot;CHF&quot;\ * #,##0.0000_ ;_ &quot;CHF&quot;\ * \-#,##0.0000_ ;_ &quot;CHF&quot;\ * &quot;-&quot;??_ ;_ @_ "/>
    <numFmt numFmtId="180" formatCode="&quot;MWST&quot;\ 0.0%"/>
    <numFmt numFmtId="181" formatCode="&quot;keine Energielieferung&quot;\ _ &quot;CHF&quot;\ * #,##0.0000_ ;_ &quot;CHF&quot;\ * \-#,##0.0000_ ;_ &quot;CHF&quot;\ * &quot;-&quot;??_ ;_ @_ "/>
    <numFmt numFmtId="182" formatCode="#,##0\ &quot;kW&quot;_ ;\-#,##0\ "/>
    <numFmt numFmtId="183" formatCode="&quot;Tarif&quot;\ @\ &quot;für das Jahr 2025&quot;\ "/>
  </numFmts>
  <fonts count="9" x14ac:knownFonts="1">
    <font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sz val="10"/>
      <name val="Verdana"/>
      <family val="2"/>
    </font>
    <font>
      <sz val="11"/>
      <color rgb="FFFF0000"/>
      <name val="Verdana"/>
      <family val="2"/>
    </font>
    <font>
      <b/>
      <sz val="11"/>
      <color theme="1"/>
      <name val="Verdana"/>
      <family val="2"/>
    </font>
    <font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3">
    <xf numFmtId="0" fontId="0" fillId="0" borderId="0" xfId="0"/>
    <xf numFmtId="0" fontId="0" fillId="3" borderId="1" xfId="0" applyFill="1" applyBorder="1"/>
    <xf numFmtId="178" fontId="0" fillId="0" borderId="1" xfId="2" applyNumberFormat="1" applyFont="1" applyBorder="1"/>
    <xf numFmtId="170" fontId="0" fillId="0" borderId="1" xfId="1" applyNumberFormat="1" applyFont="1" applyBorder="1"/>
    <xf numFmtId="179" fontId="0" fillId="0" borderId="1" xfId="2" applyNumberFormat="1" applyFont="1" applyBorder="1"/>
    <xf numFmtId="181" fontId="0" fillId="0" borderId="1" xfId="2" applyNumberFormat="1" applyFont="1" applyBorder="1"/>
    <xf numFmtId="49" fontId="0" fillId="3" borderId="1" xfId="0" applyNumberFormat="1" applyFill="1" applyBorder="1"/>
    <xf numFmtId="49" fontId="0" fillId="0" borderId="1" xfId="0" applyNumberFormat="1" applyBorder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170" fontId="0" fillId="0" borderId="0" xfId="1" applyNumberFormat="1" applyFont="1" applyProtection="1">
      <protection hidden="1"/>
    </xf>
    <xf numFmtId="0" fontId="3" fillId="0" borderId="0" xfId="0" applyFont="1" applyProtection="1">
      <protection hidden="1"/>
    </xf>
    <xf numFmtId="49" fontId="0" fillId="0" borderId="1" xfId="0" applyNumberFormat="1" applyBorder="1" applyAlignment="1">
      <alignment wrapText="1"/>
    </xf>
    <xf numFmtId="0" fontId="0" fillId="0" borderId="1" xfId="0" applyBorder="1"/>
    <xf numFmtId="169" fontId="2" fillId="2" borderId="1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167" fontId="1" fillId="0" borderId="1" xfId="0" applyNumberFormat="1" applyFont="1" applyBorder="1" applyAlignment="1" applyProtection="1">
      <alignment horizontal="left" vertical="center"/>
      <protection hidden="1"/>
    </xf>
    <xf numFmtId="44" fontId="1" fillId="0" borderId="1" xfId="0" applyNumberFormat="1" applyFont="1" applyBorder="1" applyAlignment="1" applyProtection="1">
      <alignment horizontal="left" vertical="center"/>
      <protection hidden="1"/>
    </xf>
    <xf numFmtId="168" fontId="1" fillId="0" borderId="1" xfId="0" applyNumberFormat="1" applyFont="1" applyBorder="1" applyAlignment="1" applyProtection="1">
      <alignment horizontal="left" vertical="center"/>
      <protection hidden="1"/>
    </xf>
    <xf numFmtId="175" fontId="1" fillId="0" borderId="1" xfId="0" applyNumberFormat="1" applyFont="1" applyBorder="1" applyAlignment="1" applyProtection="1">
      <alignment horizontal="left" vertical="center"/>
      <protection hidden="1"/>
    </xf>
    <xf numFmtId="44" fontId="1" fillId="0" borderId="1" xfId="2" applyFont="1" applyBorder="1" applyAlignment="1" applyProtection="1">
      <alignment horizontal="left" vertical="center"/>
      <protection hidden="1"/>
    </xf>
    <xf numFmtId="175" fontId="0" fillId="0" borderId="0" xfId="0" applyNumberFormat="1" applyAlignment="1" applyProtection="1">
      <alignment horizontal="left" vertical="center"/>
      <protection hidden="1"/>
    </xf>
    <xf numFmtId="176" fontId="1" fillId="0" borderId="1" xfId="0" applyNumberFormat="1" applyFont="1" applyBorder="1" applyAlignment="1" applyProtection="1">
      <alignment horizontal="left" vertical="center"/>
      <protection hidden="1"/>
    </xf>
    <xf numFmtId="164" fontId="1" fillId="0" borderId="1" xfId="0" applyNumberFormat="1" applyFont="1" applyBorder="1" applyAlignment="1" applyProtection="1">
      <alignment horizontal="left" vertical="center"/>
      <protection hidden="1"/>
    </xf>
    <xf numFmtId="174" fontId="1" fillId="0" borderId="1" xfId="0" applyNumberFormat="1" applyFont="1" applyBorder="1" applyAlignment="1" applyProtection="1">
      <alignment horizontal="left" vertical="center"/>
      <protection hidden="1"/>
    </xf>
    <xf numFmtId="173" fontId="1" fillId="0" borderId="1" xfId="0" applyNumberFormat="1" applyFont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left" vertical="center"/>
      <protection hidden="1"/>
    </xf>
    <xf numFmtId="166" fontId="1" fillId="0" borderId="1" xfId="0" applyNumberFormat="1" applyFont="1" applyBorder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44" fontId="3" fillId="3" borderId="1" xfId="0" applyNumberFormat="1" applyFont="1" applyFill="1" applyBorder="1" applyAlignment="1" applyProtection="1">
      <alignment horizontal="left" vertical="center"/>
      <protection hidden="1"/>
    </xf>
    <xf numFmtId="179" fontId="0" fillId="0" borderId="0" xfId="0" applyNumberFormat="1" applyAlignment="1" applyProtection="1">
      <alignment horizontal="left" vertical="center"/>
      <protection hidden="1"/>
    </xf>
    <xf numFmtId="180" fontId="1" fillId="0" borderId="1" xfId="0" applyNumberFormat="1" applyFont="1" applyBorder="1" applyAlignment="1" applyProtection="1">
      <alignment horizontal="left" vertical="center"/>
      <protection hidden="1"/>
    </xf>
    <xf numFmtId="171" fontId="0" fillId="0" borderId="0" xfId="1" applyNumberFormat="1" applyFont="1" applyAlignment="1" applyProtection="1">
      <alignment horizontal="left" vertical="center"/>
      <protection hidden="1"/>
    </xf>
    <xf numFmtId="0" fontId="3" fillId="4" borderId="1" xfId="0" applyFont="1" applyFill="1" applyBorder="1" applyAlignment="1" applyProtection="1">
      <alignment horizontal="left" vertical="center"/>
      <protection hidden="1"/>
    </xf>
    <xf numFmtId="44" fontId="3" fillId="4" borderId="1" xfId="0" applyNumberFormat="1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10" fontId="0" fillId="0" borderId="0" xfId="1" applyNumberFormat="1" applyFont="1" applyAlignment="1" applyProtection="1">
      <alignment vertical="center"/>
      <protection hidden="1"/>
    </xf>
    <xf numFmtId="169" fontId="5" fillId="0" borderId="2" xfId="0" applyNumberFormat="1" applyFont="1" applyBorder="1" applyAlignment="1" applyProtection="1">
      <alignment vertical="center"/>
      <protection locked="0" hidden="1"/>
    </xf>
    <xf numFmtId="182" fontId="5" fillId="0" borderId="2" xfId="3" applyNumberFormat="1" applyFont="1" applyBorder="1" applyAlignment="1" applyProtection="1">
      <alignment horizontal="right" vertical="center"/>
      <protection locked="0" hidden="1"/>
    </xf>
    <xf numFmtId="177" fontId="5" fillId="0" borderId="2" xfId="0" applyNumberFormat="1" applyFont="1" applyBorder="1" applyAlignment="1" applyProtection="1">
      <alignment vertical="center"/>
      <protection locked="0" hidden="1"/>
    </xf>
    <xf numFmtId="172" fontId="5" fillId="0" borderId="2" xfId="0" applyNumberFormat="1" applyFont="1" applyBorder="1" applyAlignment="1" applyProtection="1">
      <alignment vertical="center"/>
      <protection locked="0" hidden="1"/>
    </xf>
    <xf numFmtId="49" fontId="1" fillId="0" borderId="2" xfId="0" applyNumberFormat="1" applyFont="1" applyBorder="1" applyAlignment="1" applyProtection="1">
      <alignment vertical="center"/>
      <protection locked="0" hidden="1"/>
    </xf>
    <xf numFmtId="183" fontId="2" fillId="2" borderId="1" xfId="0" applyNumberFormat="1" applyFont="1" applyFill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0" fillId="0" borderId="1" xfId="0" applyBorder="1" applyAlignment="1">
      <alignment horizontal="left" wrapText="1"/>
    </xf>
    <xf numFmtId="0" fontId="1" fillId="0" borderId="1" xfId="0" quotePrefix="1" applyFont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>
      <alignment horizontal="left"/>
    </xf>
    <xf numFmtId="167" fontId="1" fillId="0" borderId="3" xfId="0" applyNumberFormat="1" applyFont="1" applyBorder="1" applyAlignment="1" applyProtection="1">
      <alignment vertical="center"/>
      <protection hidden="1"/>
    </xf>
  </cellXfs>
  <cellStyles count="4">
    <cellStyle name="Komma" xfId="3" builtinId="3"/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B7C8DB-48F9-4CB5-A9C7-3FE25F44CE6C}" name="Tabelle1" displayName="Tabelle1" ref="A1:A9" totalsRowShown="0">
  <autoFilter ref="A1:A9" xr:uid="{F1B7C8DB-48F9-4CB5-A9C7-3FE25F44CE6C}"/>
  <tableColumns count="1">
    <tableColumn id="1" xr3:uid="{4A3B0493-A265-4D4B-A11F-3E6D333DB09C}" name="auswähl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53E6-9DDD-461B-9105-B18200C195A1}">
  <sheetPr>
    <pageSetUpPr fitToPage="1"/>
  </sheetPr>
  <dimension ref="A1:F27"/>
  <sheetViews>
    <sheetView showGridLines="0" showRowColHeaders="0" tabSelected="1" zoomScale="85" zoomScaleNormal="85" zoomScaleSheetLayoutView="128" workbookViewId="0">
      <selection activeCell="B2" sqref="B2"/>
    </sheetView>
  </sheetViews>
  <sheetFormatPr baseColWidth="10" defaultColWidth="11.1796875" defaultRowHeight="13.8" x14ac:dyDescent="0.25"/>
  <cols>
    <col min="1" max="1" width="53.6328125" style="8" customWidth="1"/>
    <col min="2" max="2" width="30" style="8" customWidth="1"/>
    <col min="3" max="3" width="2.6328125" style="8" customWidth="1"/>
    <col min="4" max="4" width="35.81640625" style="8" customWidth="1"/>
    <col min="5" max="5" width="35.08984375" style="8" customWidth="1"/>
    <col min="6" max="6" width="3.453125" style="8" customWidth="1"/>
    <col min="7" max="7" width="20.6328125" style="8" customWidth="1"/>
    <col min="8" max="8" width="23.453125" style="8" customWidth="1"/>
    <col min="9" max="9" width="11.26953125" style="8" bestFit="1" customWidth="1"/>
    <col min="10" max="16384" width="11.1796875" style="8"/>
  </cols>
  <sheetData>
    <row r="1" spans="1:6" ht="53.25" customHeight="1" thickBot="1" x14ac:dyDescent="0.3">
      <c r="A1" s="47" t="s">
        <v>0</v>
      </c>
      <c r="B1" s="48"/>
    </row>
    <row r="2" spans="1:6" s="37" customFormat="1" ht="18.75" customHeight="1" thickBot="1" x14ac:dyDescent="0.3">
      <c r="A2" s="38" t="s">
        <v>1</v>
      </c>
      <c r="B2" s="44" t="s">
        <v>9</v>
      </c>
    </row>
    <row r="3" spans="1:6" s="37" customFormat="1" ht="18.75" customHeight="1" thickBot="1" x14ac:dyDescent="0.3">
      <c r="B3" s="38"/>
      <c r="C3" s="38"/>
      <c r="D3" s="38"/>
      <c r="E3" s="39"/>
    </row>
    <row r="4" spans="1:6" s="37" customFormat="1" ht="18.75" customHeight="1" thickBot="1" x14ac:dyDescent="0.3">
      <c r="A4" s="38" t="s">
        <v>3</v>
      </c>
      <c r="B4" s="40">
        <v>4500</v>
      </c>
      <c r="D4" s="38"/>
      <c r="E4" s="39"/>
    </row>
    <row r="5" spans="1:6" s="37" customFormat="1" ht="18.75" customHeight="1" thickBot="1" x14ac:dyDescent="0.3">
      <c r="A5" s="52" t="str">
        <f>VLOOKUP($B$2,Tarife!A1:M9,12,FALSE)</f>
        <v>Leistungsverrechnung*</v>
      </c>
      <c r="B5" s="41">
        <v>0</v>
      </c>
      <c r="D5" s="38"/>
      <c r="E5" s="39"/>
    </row>
    <row r="6" spans="1:6" s="37" customFormat="1" ht="18.75" customHeight="1" thickBot="1" x14ac:dyDescent="0.3">
      <c r="A6" s="38" t="s">
        <v>4</v>
      </c>
      <c r="B6" s="42">
        <v>0</v>
      </c>
      <c r="D6" s="38"/>
      <c r="E6" s="39"/>
    </row>
    <row r="7" spans="1:6" s="37" customFormat="1" ht="18.75" customHeight="1" thickBot="1" x14ac:dyDescent="0.3">
      <c r="A7" s="38" t="s">
        <v>5</v>
      </c>
      <c r="B7" s="43">
        <v>12</v>
      </c>
      <c r="D7" s="38"/>
      <c r="E7" s="38"/>
    </row>
    <row r="8" spans="1:6" ht="18.75" customHeight="1" x14ac:dyDescent="0.25">
      <c r="B8" s="9"/>
      <c r="E8" s="9"/>
      <c r="F8" s="10"/>
    </row>
    <row r="9" spans="1:6" ht="18.75" customHeight="1" x14ac:dyDescent="0.25">
      <c r="A9" s="9"/>
      <c r="B9" s="9"/>
      <c r="C9" s="10"/>
    </row>
    <row r="10" spans="1:6" s="15" customFormat="1" ht="18.75" customHeight="1" x14ac:dyDescent="0.25">
      <c r="A10" s="45" t="str">
        <f>$B$2</f>
        <v>auswählen</v>
      </c>
      <c r="B10" s="14"/>
    </row>
    <row r="11" spans="1:6" s="15" customFormat="1" ht="18.75" customHeight="1" x14ac:dyDescent="0.25">
      <c r="A11" s="16" t="str">
        <f>VLOOKUP($B$2,Tarife!$A$1:$K$9,2,FALSE)</f>
        <v>Energie</v>
      </c>
      <c r="B11" s="17" t="str">
        <f>IF($B$2="auswählen","",$B$4*$A11)</f>
        <v/>
      </c>
    </row>
    <row r="12" spans="1:6" s="15" customFormat="1" ht="18.75" customHeight="1" x14ac:dyDescent="0.25">
      <c r="A12" s="18" t="str">
        <f>VLOOKUP($B$2,Tarife!$A$1:$K$9,3,FALSE)</f>
        <v>Netznutzung</v>
      </c>
      <c r="B12" s="17" t="str">
        <f>IF($B$2="auswählen","",$B$4*$A$12)</f>
        <v/>
      </c>
    </row>
    <row r="13" spans="1:6" s="21" customFormat="1" ht="18.75" customHeight="1" x14ac:dyDescent="0.25">
      <c r="A13" s="19" t="str">
        <f>VLOOKUP($B$2,Tarife!$A$1:$K$9,4,FALSE)</f>
        <v>Leistung</v>
      </c>
      <c r="B13" s="20" t="str">
        <f>IF($B$2="auswählen","",$B$5*$A$13)</f>
        <v/>
      </c>
      <c r="D13" s="15"/>
      <c r="E13" s="15"/>
      <c r="F13" s="15"/>
    </row>
    <row r="14" spans="1:6" s="21" customFormat="1" ht="18.75" customHeight="1" x14ac:dyDescent="0.25">
      <c r="A14" s="22" t="str">
        <f>VLOOKUP($B$2,Tarife!$A$1:$K$9,5,FALSE)</f>
        <v>Blindenergie</v>
      </c>
      <c r="B14" s="20" t="str">
        <f>IF($B$2="auswählen","",$A$14*$B$6)</f>
        <v/>
      </c>
      <c r="D14" s="15"/>
    </row>
    <row r="15" spans="1:6" s="15" customFormat="1" ht="18.75" customHeight="1" x14ac:dyDescent="0.25">
      <c r="A15" s="23" t="str">
        <f>VLOOKUP($B$2,Tarife!$A$1:$K$9,6,FALSE)</f>
        <v>Netzzuschlag</v>
      </c>
      <c r="B15" s="17" t="str">
        <f>IF($B$2="auswählen","",$B$4*$A$15)</f>
        <v/>
      </c>
    </row>
    <row r="16" spans="1:6" s="15" customFormat="1" ht="18.75" customHeight="1" x14ac:dyDescent="0.25">
      <c r="A16" s="24" t="str">
        <f>VLOOKUP($B$2,Tarife!$A$1:$K$9,7,FALSE)</f>
        <v>SDL</v>
      </c>
      <c r="B16" s="17" t="str">
        <f>IF($B$2="auswählen","",$B$4*$A$16)</f>
        <v/>
      </c>
    </row>
    <row r="17" spans="1:4" s="15" customFormat="1" ht="18.75" customHeight="1" x14ac:dyDescent="0.25">
      <c r="A17" s="25" t="str">
        <f>VLOOKUP($B$2,Tarife!$A$1:$K$9,8,FALSE)</f>
        <v>Stromreserve</v>
      </c>
      <c r="B17" s="17" t="str">
        <f>IF($B$2="auswählen","",$B$4*$A$17)</f>
        <v/>
      </c>
    </row>
    <row r="18" spans="1:4" s="15" customFormat="1" ht="18.75" customHeight="1" x14ac:dyDescent="0.25">
      <c r="A18" s="26" t="str">
        <f>VLOOKUP($B$2,Tarife!$A$1:$K$9,9,FALSE)</f>
        <v>Konzessionsabgabe</v>
      </c>
      <c r="B18" s="17" t="str">
        <f>IF($B$2="auswählen","",$B$4*$A$18)</f>
        <v/>
      </c>
    </row>
    <row r="19" spans="1:4" s="15" customFormat="1" ht="18.75" customHeight="1" x14ac:dyDescent="0.25">
      <c r="A19" s="27" t="str">
        <f>VLOOKUP($B$2,Tarife!$A$1:$K$9,10,FALSE)</f>
        <v>Grundgebühr Monat</v>
      </c>
      <c r="B19" s="17" t="str">
        <f>IF($B$2="auswählen","",$B$7*$A$19)</f>
        <v/>
      </c>
      <c r="D19" s="28"/>
    </row>
    <row r="20" spans="1:4" s="15" customFormat="1" ht="18.75" customHeight="1" x14ac:dyDescent="0.25">
      <c r="A20" s="29" t="s">
        <v>6</v>
      </c>
      <c r="B20" s="30">
        <f>SUM($B$11:$B$19)</f>
        <v>0</v>
      </c>
      <c r="C20" s="31"/>
    </row>
    <row r="21" spans="1:4" s="15" customFormat="1" ht="18.75" customHeight="1" x14ac:dyDescent="0.25">
      <c r="A21" s="32" t="str">
        <f>VLOOKUP($B$2,Tarife!$A$1:$K$9,11,FALSE)</f>
        <v>Mehrwertsteuer</v>
      </c>
      <c r="B21" s="17" t="str">
        <f>IF($B$2="auswählen","",$B$20*$A$21)</f>
        <v/>
      </c>
      <c r="C21" s="33"/>
    </row>
    <row r="22" spans="1:4" s="15" customFormat="1" ht="18.75" customHeight="1" x14ac:dyDescent="0.25">
      <c r="A22" s="34" t="s">
        <v>7</v>
      </c>
      <c r="B22" s="35" t="str">
        <f>IF($B$2="auswählen","",$B$20+$B$21)</f>
        <v/>
      </c>
    </row>
    <row r="23" spans="1:4" s="15" customFormat="1" ht="18.75" customHeight="1" x14ac:dyDescent="0.25">
      <c r="A23" s="36" t="s">
        <v>8</v>
      </c>
      <c r="B23" s="17" t="str">
        <f>IF($B$2="auswählen","",$B$22/$B$4)</f>
        <v/>
      </c>
    </row>
    <row r="24" spans="1:4" ht="18.75" customHeight="1" x14ac:dyDescent="0.25"/>
    <row r="25" spans="1:4" ht="18.75" customHeight="1" x14ac:dyDescent="0.25">
      <c r="A25" s="11"/>
    </row>
    <row r="26" spans="1:4" ht="60" customHeight="1" x14ac:dyDescent="0.25">
      <c r="A26" s="46" t="str">
        <f>VLOOKUP($B$2,Tarife!$A$1:$N$9,13,FALSE)</f>
        <v>Bestimmungen zur Leistungsverrechnung*</v>
      </c>
      <c r="B26" s="46"/>
    </row>
    <row r="27" spans="1:4" ht="58.5" customHeight="1" x14ac:dyDescent="0.25">
      <c r="A27" s="46" t="str">
        <f>VLOOKUP($B$2,Tarife!$A$1:$P$9,15,FALSE)</f>
        <v>Blindenergie**</v>
      </c>
      <c r="B27" s="46"/>
    </row>
  </sheetData>
  <sheetProtection algorithmName="SHA-512" hashValue="HGRYH4K72HYGXi6k3tPf6OoNRvoumTSRZDkOBlZsToiO5RLeSgDsjUi2NyqThvCoWPJESZ310zamZlRFm9aunQ==" saltValue="M9q4hp6ic0iWN/Hi1OweYA==" spinCount="100000" sheet="1" selectLockedCells="1"/>
  <mergeCells count="3">
    <mergeCell ref="A26:B26"/>
    <mergeCell ref="A27:B27"/>
    <mergeCell ref="A1:B1"/>
  </mergeCells>
  <pageMargins left="0.70866141732283472" right="0.70866141732283472" top="0.6692913385826772" bottom="0.78740157480314965" header="0.31496062992125984" footer="0.31496062992125984"/>
  <pageSetup paperSize="9" scale="84" orientation="portrait" r:id="rId1"/>
  <headerFooter>
    <oddHeader>&amp;L&amp;G&amp;R&amp;D</oddHeader>
  </headerFooter>
  <legacyDrawingHF r:id="rId2"/>
  <webPublishItems count="1">
    <webPublishItem id="4345" divId="2024 Tarifberechnung für Web_4345" sourceType="sheet" destinationFile="https://elektramettauertal.sharepoint.com/sites/Finanzen_intern/Freigegebene%20Dokumente/001_Debitoren%20manuelle%20Rechnungen/05_Debitor%202023/2023%20Berechnungen%20für%20Kunden/2024%20Tarifberechnung%20für%20Web.htm" title="Berechnen Sie Ihren Tarif 2024"/>
  </webPublishItem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Bitte wählen Sie Ihren Tarif" xr:uid="{91B4D5B0-9C0E-454A-BF73-0D45AAB8B729}">
          <x14:formula1>
            <xm:f>Tarife!$A$1:$A$9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573CC-19AB-48F0-A27D-ED4274D2F5E1}">
  <dimension ref="A1:P9"/>
  <sheetViews>
    <sheetView topLeftCell="G1" workbookViewId="0">
      <selection activeCell="G2" sqref="A2:XFD9"/>
    </sheetView>
  </sheetViews>
  <sheetFormatPr baseColWidth="10" defaultColWidth="11.1796875" defaultRowHeight="13.8" x14ac:dyDescent="0.25"/>
  <cols>
    <col min="1" max="1" width="19.90625" customWidth="1"/>
    <col min="2" max="11" width="15.81640625" customWidth="1"/>
    <col min="12" max="12" width="21.6328125" bestFit="1" customWidth="1"/>
    <col min="13" max="13" width="65.1796875" customWidth="1"/>
    <col min="16" max="16" width="32.6328125" customWidth="1"/>
  </cols>
  <sheetData>
    <row r="1" spans="1:16" x14ac:dyDescent="0.25">
      <c r="A1" t="s">
        <v>9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6" t="s">
        <v>20</v>
      </c>
      <c r="M1" s="6" t="s">
        <v>21</v>
      </c>
      <c r="N1" s="1"/>
      <c r="O1" s="51" t="s">
        <v>22</v>
      </c>
      <c r="P1" s="51"/>
    </row>
    <row r="2" spans="1:16" ht="103.8" customHeight="1" x14ac:dyDescent="0.25">
      <c r="A2" t="s">
        <v>2</v>
      </c>
      <c r="B2" s="4">
        <v>0.14949999999999999</v>
      </c>
      <c r="C2" s="4">
        <v>0.111</v>
      </c>
      <c r="D2" s="2">
        <v>0</v>
      </c>
      <c r="E2" s="4">
        <v>1.7999999999999999E-2</v>
      </c>
      <c r="F2" s="4">
        <v>2.3E-2</v>
      </c>
      <c r="G2" s="4">
        <v>5.4999999999999997E-3</v>
      </c>
      <c r="H2" s="4">
        <v>2.3E-3</v>
      </c>
      <c r="I2" s="4">
        <v>2.0999999999999999E-3</v>
      </c>
      <c r="J2" s="2">
        <v>12</v>
      </c>
      <c r="K2" s="3">
        <v>8.1000000000000003E-2</v>
      </c>
      <c r="L2" s="7" t="s">
        <v>23</v>
      </c>
      <c r="M2" s="12" t="s">
        <v>24</v>
      </c>
      <c r="N2" s="13"/>
      <c r="O2" s="49" t="s">
        <v>25</v>
      </c>
      <c r="P2" s="49"/>
    </row>
    <row r="3" spans="1:16" ht="103.8" customHeight="1" x14ac:dyDescent="0.25">
      <c r="A3" t="s">
        <v>26</v>
      </c>
      <c r="B3" s="4">
        <v>0.1595</v>
      </c>
      <c r="C3" s="4">
        <v>0.111</v>
      </c>
      <c r="D3" s="2">
        <v>0</v>
      </c>
      <c r="E3" s="4">
        <v>1.7999999999999999E-2</v>
      </c>
      <c r="F3" s="4">
        <v>2.3E-2</v>
      </c>
      <c r="G3" s="4">
        <v>5.4999999999999997E-3</v>
      </c>
      <c r="H3" s="4">
        <v>2.3E-3</v>
      </c>
      <c r="I3" s="4">
        <v>2.0999999999999999E-3</v>
      </c>
      <c r="J3" s="2">
        <v>12</v>
      </c>
      <c r="K3" s="3">
        <v>8.1000000000000003E-2</v>
      </c>
      <c r="L3" s="7" t="s">
        <v>23</v>
      </c>
      <c r="M3" s="12" t="s">
        <v>24</v>
      </c>
      <c r="N3" s="13"/>
      <c r="O3" s="49" t="s">
        <v>25</v>
      </c>
      <c r="P3" s="49"/>
    </row>
    <row r="4" spans="1:16" ht="103.8" customHeight="1" x14ac:dyDescent="0.25">
      <c r="A4" t="s">
        <v>27</v>
      </c>
      <c r="B4" s="4">
        <v>0.14949999999999999</v>
      </c>
      <c r="C4" s="4">
        <v>9.5000000000000001E-2</v>
      </c>
      <c r="D4" s="2">
        <v>0</v>
      </c>
      <c r="E4" s="4">
        <v>1.7999999999999999E-2</v>
      </c>
      <c r="F4" s="4">
        <v>2.3E-2</v>
      </c>
      <c r="G4" s="4">
        <v>5.4999999999999997E-3</v>
      </c>
      <c r="H4" s="4">
        <v>2.3E-3</v>
      </c>
      <c r="I4" s="4">
        <v>2.0999999999999999E-3</v>
      </c>
      <c r="J4" s="2">
        <v>12</v>
      </c>
      <c r="K4" s="3">
        <v>8.1000000000000003E-2</v>
      </c>
      <c r="L4" s="7" t="s">
        <v>23</v>
      </c>
      <c r="M4" s="12" t="s">
        <v>24</v>
      </c>
      <c r="N4" s="13"/>
      <c r="O4" s="49" t="s">
        <v>25</v>
      </c>
      <c r="P4" s="49"/>
    </row>
    <row r="5" spans="1:16" ht="103.8" customHeight="1" x14ac:dyDescent="0.25">
      <c r="A5" t="s">
        <v>28</v>
      </c>
      <c r="B5" s="4">
        <v>0.1595</v>
      </c>
      <c r="C5" s="4">
        <v>9.5000000000000001E-2</v>
      </c>
      <c r="D5" s="2">
        <v>0</v>
      </c>
      <c r="E5" s="4">
        <v>1.7999999999999999E-2</v>
      </c>
      <c r="F5" s="4">
        <v>2.3E-2</v>
      </c>
      <c r="G5" s="4">
        <v>5.4999999999999997E-3</v>
      </c>
      <c r="H5" s="4">
        <v>2.3E-3</v>
      </c>
      <c r="I5" s="4">
        <v>2.0999999999999999E-3</v>
      </c>
      <c r="J5" s="2">
        <v>12</v>
      </c>
      <c r="K5" s="3">
        <v>8.1000000000000003E-2</v>
      </c>
      <c r="L5" s="7" t="s">
        <v>23</v>
      </c>
      <c r="M5" s="12" t="s">
        <v>24</v>
      </c>
      <c r="N5" s="13"/>
      <c r="O5" s="49" t="s">
        <v>25</v>
      </c>
      <c r="P5" s="49"/>
    </row>
    <row r="6" spans="1:16" ht="103.8" customHeight="1" x14ac:dyDescent="0.25">
      <c r="A6" t="s">
        <v>29</v>
      </c>
      <c r="B6" s="4">
        <v>0.14949999999999999</v>
      </c>
      <c r="C6" s="4">
        <v>8.6999999999999994E-2</v>
      </c>
      <c r="D6" s="4">
        <v>4.5999999999999996</v>
      </c>
      <c r="E6" s="4">
        <v>1.7999999999999999E-2</v>
      </c>
      <c r="F6" s="4">
        <v>2.3E-2</v>
      </c>
      <c r="G6" s="4">
        <v>5.4999999999999997E-3</v>
      </c>
      <c r="H6" s="4">
        <v>2.3E-3</v>
      </c>
      <c r="I6" s="4">
        <v>2.0999999999999999E-3</v>
      </c>
      <c r="J6" s="2">
        <v>20</v>
      </c>
      <c r="K6" s="3">
        <v>8.1000000000000003E-2</v>
      </c>
      <c r="L6" s="7" t="s">
        <v>30</v>
      </c>
      <c r="M6" s="50" t="s">
        <v>31</v>
      </c>
      <c r="N6" s="50"/>
      <c r="O6" s="49" t="s">
        <v>25</v>
      </c>
      <c r="P6" s="49"/>
    </row>
    <row r="7" spans="1:16" ht="103.8" customHeight="1" x14ac:dyDescent="0.25">
      <c r="A7" t="s">
        <v>32</v>
      </c>
      <c r="B7" s="4">
        <v>0.14949999999999999</v>
      </c>
      <c r="C7" s="4">
        <v>8.2000000000000003E-2</v>
      </c>
      <c r="D7" s="4">
        <v>7.6</v>
      </c>
      <c r="E7" s="4">
        <v>1.7999999999999999E-2</v>
      </c>
      <c r="F7" s="4">
        <v>2.3E-2</v>
      </c>
      <c r="G7" s="4">
        <v>5.4999999999999997E-3</v>
      </c>
      <c r="H7" s="4">
        <v>2.3E-3</v>
      </c>
      <c r="I7" s="4">
        <v>2.0999999999999999E-3</v>
      </c>
      <c r="J7" s="2">
        <v>50</v>
      </c>
      <c r="K7" s="3">
        <v>8.1000000000000003E-2</v>
      </c>
      <c r="L7" s="7" t="s">
        <v>30</v>
      </c>
      <c r="M7" s="50" t="s">
        <v>31</v>
      </c>
      <c r="N7" s="50"/>
      <c r="O7" s="49" t="s">
        <v>25</v>
      </c>
      <c r="P7" s="49"/>
    </row>
    <row r="8" spans="1:16" ht="103.8" customHeight="1" x14ac:dyDescent="0.25">
      <c r="A8" t="s">
        <v>33</v>
      </c>
      <c r="B8" s="5">
        <v>0</v>
      </c>
      <c r="C8" s="4">
        <v>8.2000000000000003E-2</v>
      </c>
      <c r="D8" s="4">
        <v>7.6</v>
      </c>
      <c r="E8" s="4">
        <v>1.7999999999999999E-2</v>
      </c>
      <c r="F8" s="4">
        <v>2.3E-2</v>
      </c>
      <c r="G8" s="4">
        <v>5.4999999999999997E-3</v>
      </c>
      <c r="H8" s="4">
        <v>2.3E-3</v>
      </c>
      <c r="I8" s="4">
        <v>2.0999999999999999E-3</v>
      </c>
      <c r="J8" s="2">
        <v>50</v>
      </c>
      <c r="K8" s="3">
        <v>8.1000000000000003E-2</v>
      </c>
      <c r="L8" s="7" t="s">
        <v>30</v>
      </c>
      <c r="M8" s="50" t="s">
        <v>31</v>
      </c>
      <c r="N8" s="50"/>
      <c r="O8" s="49" t="s">
        <v>25</v>
      </c>
      <c r="P8" s="49"/>
    </row>
    <row r="9" spans="1:16" ht="103.8" customHeight="1" x14ac:dyDescent="0.25">
      <c r="A9" t="s">
        <v>34</v>
      </c>
      <c r="B9" s="4">
        <v>0</v>
      </c>
      <c r="C9" s="4">
        <v>4.5999999999999999E-2</v>
      </c>
      <c r="D9" s="4">
        <v>7.6</v>
      </c>
      <c r="E9" s="4">
        <v>1.7999999999999999E-2</v>
      </c>
      <c r="F9" s="4">
        <v>2.3E-2</v>
      </c>
      <c r="G9" s="4">
        <v>5.4999999999999997E-3</v>
      </c>
      <c r="H9" s="4">
        <v>2.3E-3</v>
      </c>
      <c r="I9" s="4">
        <v>1.5E-3</v>
      </c>
      <c r="J9" s="2">
        <v>50</v>
      </c>
      <c r="K9" s="3">
        <v>8.1000000000000003E-2</v>
      </c>
      <c r="L9" s="7" t="s">
        <v>30</v>
      </c>
      <c r="M9" s="50" t="s">
        <v>31</v>
      </c>
      <c r="N9" s="50"/>
      <c r="O9" s="49" t="s">
        <v>35</v>
      </c>
      <c r="P9" s="49"/>
    </row>
  </sheetData>
  <mergeCells count="13">
    <mergeCell ref="O1:P1"/>
    <mergeCell ref="O3:P3"/>
    <mergeCell ref="O4:P4"/>
    <mergeCell ref="O5:P5"/>
    <mergeCell ref="O6:P6"/>
    <mergeCell ref="O2:P2"/>
    <mergeCell ref="O7:P7"/>
    <mergeCell ref="M6:N6"/>
    <mergeCell ref="M7:N7"/>
    <mergeCell ref="M8:N8"/>
    <mergeCell ref="M9:N9"/>
    <mergeCell ref="O9:P9"/>
    <mergeCell ref="O8:P8"/>
  </mergeCells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5B576373CE294C8411A14030415457" ma:contentTypeVersion="17" ma:contentTypeDescription="Ein neues Dokument erstellen." ma:contentTypeScope="" ma:versionID="1eb718379eaa1ede426ee16224fc680b">
  <xsd:schema xmlns:xsd="http://www.w3.org/2001/XMLSchema" xmlns:xs="http://www.w3.org/2001/XMLSchema" xmlns:p="http://schemas.microsoft.com/office/2006/metadata/properties" xmlns:ns2="7e552db0-3717-4839-8baa-1c16e764323f" xmlns:ns3="73e7e1ab-d61a-4ec0-99be-50f67af3f403" targetNamespace="http://schemas.microsoft.com/office/2006/metadata/properties" ma:root="true" ma:fieldsID="a48183d60917b2edf94ace010a518027" ns2:_="" ns3:_="">
    <xsd:import namespace="7e552db0-3717-4839-8baa-1c16e764323f"/>
    <xsd:import namespace="73e7e1ab-d61a-4ec0-99be-50f67af3f4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52db0-3717-4839-8baa-1c16e76432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ed83e22b-5137-4419-87c4-16a17eb07b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7e1ab-d61a-4ec0-99be-50f67af3f4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b284b36-6cd3-4daa-9dc2-557e5ae6b46c}" ma:internalName="TaxCatchAll" ma:showField="CatchAllData" ma:web="73e7e1ab-d61a-4ec0-99be-50f67af3f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3e7e1ab-d61a-4ec0-99be-50f67af3f403" xsi:nil="true"/>
    <lcf76f155ced4ddcb4097134ff3c332f xmlns="7e552db0-3717-4839-8baa-1c16e764323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2B0C526-3447-4D97-BE37-124C8B1628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481687-FF89-42B6-84E1-ED928D145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52db0-3717-4839-8baa-1c16e764323f"/>
    <ds:schemaRef ds:uri="73e7e1ab-d61a-4ec0-99be-50f67af3f4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75016E-42AB-4219-A264-9C8C5A0AB549}">
  <ds:schemaRefs>
    <ds:schemaRef ds:uri="cb186fb0-8ab1-4c11-9a72-3e4068b0af4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274d0212-36a9-421e-ac52-2b0851362cc0"/>
    <ds:schemaRef ds:uri="http://schemas.microsoft.com/office/infopath/2007/PartnerControls"/>
    <ds:schemaRef ds:uri="73e7e1ab-d61a-4ec0-99be-50f67af3f403"/>
    <ds:schemaRef ds:uri="7e552db0-3717-4839-8baa-1c16e764323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</vt:lpstr>
      <vt:lpstr>Tarife</vt:lpstr>
      <vt:lpstr>Berechnung!Print_Area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Jolanda John</dc:creator>
  <cp:keywords/>
  <dc:description/>
  <cp:lastModifiedBy>Jolanda John</cp:lastModifiedBy>
  <cp:revision/>
  <cp:lastPrinted>2024-01-17T11:15:18Z</cp:lastPrinted>
  <dcterms:created xsi:type="dcterms:W3CDTF">2022-01-07T13:02:42Z</dcterms:created>
  <dcterms:modified xsi:type="dcterms:W3CDTF">2024-09-02T12:23:51Z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0x010100BE705433DE8A0F4C9EF5319C260B5AA5</vt:lpwstr>
  </property>
  <property fmtid="{D5CDD505-2E9C-101B-9397-08002B2CF9AE}" pid="3" name="MediaServiceImageTags">
    <vt:lpwstr/>
  </property>
</Properties>
</file>