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ktramettauertal.sharepoint.com/sites/Geschaeftsfuehrung_intern/Freigegebene Dokumente/300_Pricing/Tarife 2026/08_Tarifblätter 2026/"/>
    </mc:Choice>
  </mc:AlternateContent>
  <xr:revisionPtr revIDLastSave="345" documentId="8_{21486C23-F6AE-4A70-AFB8-C53F46BD3D2B}" xr6:coauthVersionLast="47" xr6:coauthVersionMax="47" xr10:uidLastSave="{3F2AB1B4-0290-4EC3-BD7F-2975229FA5FF}"/>
  <bookViews>
    <workbookView xWindow="-96" yWindow="0" windowWidth="30912" windowHeight="16656" xr2:uid="{42D04310-877D-47C2-B995-F4FACB9DC751}"/>
  </bookViews>
  <sheets>
    <sheet name="Berechnung" sheetId="1" r:id="rId1"/>
    <sheet name="Tarife" sheetId="2" state="hidden" r:id="rId2"/>
  </sheets>
  <definedNames>
    <definedName name="Print_Area" localSheetId="0">Berechnung!$A$1:$C$27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5" i="1"/>
  <c r="A23" i="1" l="1"/>
  <c r="A21" i="1"/>
  <c r="A20" i="1"/>
  <c r="B20" i="1" s="1"/>
  <c r="A19" i="1"/>
  <c r="A18" i="1"/>
  <c r="B18" i="1" s="1"/>
  <c r="B21" i="1" l="1"/>
  <c r="B19" i="1"/>
  <c r="A17" i="1"/>
  <c r="B17" i="1" s="1"/>
  <c r="A16" i="1"/>
  <c r="B16" i="1" s="1"/>
  <c r="A15" i="1"/>
  <c r="B15" i="1" s="1"/>
  <c r="A14" i="1"/>
  <c r="B14" i="1" s="1"/>
  <c r="A13" i="1"/>
  <c r="B13" i="1" s="1"/>
  <c r="A12" i="1"/>
  <c r="B12" i="1" s="1"/>
  <c r="A11" i="1"/>
  <c r="B11" i="1" s="1"/>
  <c r="A10" i="1"/>
  <c r="B22" i="1" l="1"/>
  <c r="B26" i="1" s="1"/>
  <c r="B23" i="1" l="1"/>
  <c r="B24" i="1" s="1"/>
  <c r="B25" i="1" s="1"/>
</calcChain>
</file>

<file path=xl/sharedStrings.xml><?xml version="1.0" encoding="utf-8"?>
<sst xmlns="http://schemas.openxmlformats.org/spreadsheetml/2006/main" count="77" uniqueCount="43">
  <si>
    <t>Nur die rot umrandeten Zellen ausfüllen!
Ihren Tarif finden Sie auf der zweiten Seite der Rechnung.</t>
  </si>
  <si>
    <t>Jahresverbrauch Energie eingeben</t>
  </si>
  <si>
    <t>Jahrestotal der monatlich verrechneten Blindenergie eingeben**</t>
  </si>
  <si>
    <t>Anzahl Monate</t>
  </si>
  <si>
    <t>Total ohne MWST</t>
  </si>
  <si>
    <t>Total inkl. MWST</t>
  </si>
  <si>
    <t>Preis pro kWh inkl. aller Abgaben/inkl. MWST</t>
  </si>
  <si>
    <t>auswählen</t>
  </si>
  <si>
    <t>Energie</t>
  </si>
  <si>
    <t>Netznutzung</t>
  </si>
  <si>
    <t>Leistung</t>
  </si>
  <si>
    <t>Blindenergie</t>
  </si>
  <si>
    <t>Netzzuschlag</t>
  </si>
  <si>
    <t>SDL</t>
  </si>
  <si>
    <t>Stromreserve</t>
  </si>
  <si>
    <t>Konzessionsabgabe</t>
  </si>
  <si>
    <t>Grundgebühr Monat</t>
  </si>
  <si>
    <t>Mehrwertsteuer</t>
  </si>
  <si>
    <t>Leistungsverrechnung*</t>
  </si>
  <si>
    <t>Bestimmungen zur Leistungsverrechnung*</t>
  </si>
  <si>
    <t>Blindenergie**</t>
  </si>
  <si>
    <t>bei diesem Tarif erfolgt keine Leistungsverrechnung *</t>
  </si>
  <si>
    <r>
      <rPr>
        <b/>
        <sz val="11"/>
        <color theme="1"/>
        <rFont val="Verdana"/>
        <family val="2"/>
      </rPr>
      <t>*Leistungsverrechnung</t>
    </r>
    <r>
      <rPr>
        <sz val="11"/>
        <color theme="1"/>
        <rFont val="Verdana"/>
        <family val="2"/>
      </rPr>
      <t xml:space="preserve">
Bei diesem Tarif erfolgt keine Leitungsverrechnung</t>
    </r>
  </si>
  <si>
    <t xml:space="preserve">**Blindenergie
Der Blindenergieverbrauch soll 39.5% des gleichzeitigen Wirkenergieverbrauchs, entsprechend cos phi = 0.93 betragen. Ein allfälliger Überbezug an Blindenergie wird zu 1.8 Rp/kvarh verrechnet.
</t>
  </si>
  <si>
    <t>Jahrestotal der monatlich verrechneten Leistungsspitzen eingeben*</t>
  </si>
  <si>
    <r>
      <rPr>
        <b/>
        <sz val="10"/>
        <color theme="1"/>
        <rFont val="Verdana"/>
        <family val="2"/>
      </rPr>
      <t>* Leistungsverrechnung</t>
    </r>
    <r>
      <rPr>
        <sz val="10"/>
        <color theme="1"/>
        <rFont val="Verdana"/>
        <family val="2"/>
      </rPr>
      <t xml:space="preserve">
Die Monatsleistung wird auf folgende Weise ermittelt: Die Leistung wird durchgehend gemessen. Als Monatsmaximum gilt die höchste Belastung pro Monat, die während einer Viertelstunde ermittelt wurde. Die Messung wird jeweils zu jeder vollen Viertelstunde gestartet.</t>
    </r>
  </si>
  <si>
    <t>**Blindenergie
Der Blindenergiebezug darf pro Monat höchstens 45.5 % des gleichzeitigen Wirkstromverbrauchs betragen (entsprechend einem mittleren Leistungsfaktor von cos phi = 0.91). Ein allfälliger Überbezug an Blindenergie wird pro Messstelle festgestellt und verrechnet.</t>
  </si>
  <si>
    <t>solidarisierte Kosten</t>
  </si>
  <si>
    <t>Preis pro kWh inkl. aller Abgaben/excl. MWST</t>
  </si>
  <si>
    <t>Messgebühr Monat</t>
  </si>
  <si>
    <t>EMU Basic mit Direktmessung</t>
  </si>
  <si>
    <t>EMU Basic Natur mit Direktmessung</t>
  </si>
  <si>
    <t>EMU Flex mit Direktmessung</t>
  </si>
  <si>
    <t>EMU Flex Natur mit Direktmessung</t>
  </si>
  <si>
    <t>EMU Temp mit Direktmessung</t>
  </si>
  <si>
    <t>GN-L mit Direktmessung</t>
  </si>
  <si>
    <t xml:space="preserve">GN-LG mit Wandlermessung </t>
  </si>
  <si>
    <t>GN-N7 mit Direktmessung</t>
  </si>
  <si>
    <t>GH-N5b mit Wandlermessung</t>
  </si>
  <si>
    <t>GN-N7 mit Wandlermessung</t>
  </si>
  <si>
    <t>GN-L mit Wandlermessung</t>
  </si>
  <si>
    <t>EMU Temp mit Wandlermessung</t>
  </si>
  <si>
    <t>EMU Basic mit Wandlermessung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</si>
</sst>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&quot;Bundesabgaben&quot;* \ &quot;CHF&quot;\ \ 0.0000"/>
    <numFmt numFmtId="165" formatCode="&quot;Abgaben an Gemeinde&quot;* \ &quot;CHF&quot;\ \ 0.0000"/>
    <numFmt numFmtId="166" formatCode="&quot;Grundpreis pro Monat&quot;* \ &quot;CHF&quot;\ \ 0.000"/>
    <numFmt numFmtId="167" formatCode="&quot;kWh Energie&quot;* \ &quot;CHF&quot;\ \ 0.0000"/>
    <numFmt numFmtId="168" formatCode="&quot;kWh Netz&quot;* \ &quot;CHF&quot;\ \ 0.0000"/>
    <numFmt numFmtId="169" formatCode="#,##0\ &quot;kWh&quot;\ "/>
    <numFmt numFmtId="170" formatCode="0.0%"/>
    <numFmt numFmtId="171" formatCode="0.000%"/>
    <numFmt numFmtId="172" formatCode="#,##0\ &quot;Monate&quot;\ "/>
    <numFmt numFmtId="173" formatCode="&quot;Stromreserve&quot;* \ &quot;CHF&quot;\ \ 0.0000"/>
    <numFmt numFmtId="174" formatCode="&quot;Systemdienstleistungen&quot;* \ &quot;CHF&quot;\ \ 0.0000"/>
    <numFmt numFmtId="175" formatCode="&quot;Leistungspreis&quot;* \ &quot;CHF&quot;\ \ 0.0000"/>
    <numFmt numFmtId="176" formatCode="&quot;Blindenergiepreis&quot;* \ &quot;CHF&quot;\ \ 0.0000"/>
    <numFmt numFmtId="177" formatCode="#,##0\ &quot;kvar&quot;\ "/>
    <numFmt numFmtId="178" formatCode="_ &quot;CHF&quot;\ * #,##0.000_ ;_ &quot;CHF&quot;\ * \-#,##0.000_ ;_ &quot;CHF&quot;\ * &quot;-&quot;??_ ;_ @_ "/>
    <numFmt numFmtId="179" formatCode="_ &quot;CHF&quot;\ * #,##0.0000_ ;_ &quot;CHF&quot;\ * \-#,##0.0000_ ;_ &quot;CHF&quot;\ * &quot;-&quot;??_ ;_ @_ "/>
    <numFmt numFmtId="180" formatCode="&quot;MWST&quot;\ 0.0%"/>
    <numFmt numFmtId="181" formatCode="&quot;keine Energielieferung&quot;\ _ &quot;CHF&quot;\ * #,##0.0000_ ;_ &quot;CHF&quot;\ * \-#,##0.0000_ ;_ &quot;CHF&quot;\ * &quot;-&quot;??_ ;_ @_ "/>
    <numFmt numFmtId="182" formatCode="#,##0\ &quot;kW&quot;_ ;\-#,##0\ "/>
    <numFmt numFmtId="183" formatCode="&quot;Mein Tarif für das Jahr&quot;\ ###0"/>
    <numFmt numFmtId="184" formatCode="&quot;Messpreis pro Monat&quot;* \ &quot;CHF&quot;\ \ 0.000"/>
    <numFmt numFmtId="185" formatCode="&quot;solidarisierte Kosten&quot;* \ &quot;CHF&quot;\ \ 0.0000"/>
    <numFmt numFmtId="186" formatCode="&quot;Tarif&quot;\ @\ &quot;für das Jahr 2026&quot;\ "/>
  </numFmts>
  <fonts count="10" x14ac:knownFonts="1">
    <font>
      <sz val="11"/>
      <color theme="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sz val="11"/>
      <color rgb="FFFF0000"/>
      <name val="Verdana"/>
      <family val="2"/>
    </font>
    <font>
      <b/>
      <sz val="11"/>
      <color theme="1"/>
      <name val="Verdana"/>
      <family val="2"/>
    </font>
    <font>
      <sz val="10"/>
      <color rgb="FFFF0000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70" fontId="0" fillId="0" borderId="0" xfId="1" applyNumberFormat="1" applyFont="1" applyProtection="1">
      <protection hidden="1"/>
    </xf>
    <xf numFmtId="0" fontId="3" fillId="0" borderId="0" xfId="0" applyFont="1" applyProtection="1">
      <protection hidden="1"/>
    </xf>
    <xf numFmtId="169" fontId="2" fillId="2" borderId="1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67" fontId="1" fillId="0" borderId="1" xfId="0" applyNumberFormat="1" applyFont="1" applyBorder="1" applyAlignment="1" applyProtection="1">
      <alignment horizontal="left" vertical="center"/>
      <protection hidden="1"/>
    </xf>
    <xf numFmtId="44" fontId="1" fillId="0" borderId="1" xfId="0" applyNumberFormat="1" applyFont="1" applyBorder="1" applyAlignment="1" applyProtection="1">
      <alignment horizontal="left" vertical="center"/>
      <protection hidden="1"/>
    </xf>
    <xf numFmtId="168" fontId="1" fillId="0" borderId="1" xfId="0" applyNumberFormat="1" applyFont="1" applyBorder="1" applyAlignment="1" applyProtection="1">
      <alignment horizontal="left" vertical="center"/>
      <protection hidden="1"/>
    </xf>
    <xf numFmtId="175" fontId="1" fillId="0" borderId="1" xfId="0" applyNumberFormat="1" applyFont="1" applyBorder="1" applyAlignment="1" applyProtection="1">
      <alignment horizontal="left" vertical="center"/>
      <protection hidden="1"/>
    </xf>
    <xf numFmtId="44" fontId="1" fillId="0" borderId="1" xfId="2" applyFont="1" applyBorder="1" applyAlignment="1" applyProtection="1">
      <alignment horizontal="left" vertical="center"/>
      <protection hidden="1"/>
    </xf>
    <xf numFmtId="175" fontId="0" fillId="0" borderId="0" xfId="0" applyNumberFormat="1" applyAlignment="1" applyProtection="1">
      <alignment horizontal="left" vertical="center"/>
      <protection hidden="1"/>
    </xf>
    <xf numFmtId="176" fontId="1" fillId="0" borderId="1" xfId="0" applyNumberFormat="1" applyFont="1" applyBorder="1" applyAlignment="1" applyProtection="1">
      <alignment horizontal="left" vertical="center"/>
      <protection hidden="1"/>
    </xf>
    <xf numFmtId="164" fontId="1" fillId="0" borderId="1" xfId="0" applyNumberFormat="1" applyFont="1" applyBorder="1" applyAlignment="1" applyProtection="1">
      <alignment horizontal="left" vertical="center"/>
      <protection hidden="1"/>
    </xf>
    <xf numFmtId="174" fontId="1" fillId="0" borderId="1" xfId="0" applyNumberFormat="1" applyFont="1" applyBorder="1" applyAlignment="1" applyProtection="1">
      <alignment horizontal="left" vertical="center"/>
      <protection hidden="1"/>
    </xf>
    <xf numFmtId="173" fontId="1" fillId="0" borderId="1" xfId="0" applyNumberFormat="1" applyFont="1" applyBorder="1" applyAlignment="1" applyProtection="1">
      <alignment horizontal="left" vertical="center"/>
      <protection hidden="1"/>
    </xf>
    <xf numFmtId="165" fontId="1" fillId="0" borderId="1" xfId="0" applyNumberFormat="1" applyFont="1" applyBorder="1" applyAlignment="1" applyProtection="1">
      <alignment horizontal="left" vertical="center"/>
      <protection hidden="1"/>
    </xf>
    <xf numFmtId="166" fontId="1" fillId="0" borderId="1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44" fontId="3" fillId="3" borderId="1" xfId="0" applyNumberFormat="1" applyFont="1" applyFill="1" applyBorder="1" applyAlignment="1" applyProtection="1">
      <alignment horizontal="left" vertical="center"/>
      <protection hidden="1"/>
    </xf>
    <xf numFmtId="179" fontId="0" fillId="0" borderId="0" xfId="0" applyNumberFormat="1" applyAlignment="1" applyProtection="1">
      <alignment horizontal="left" vertical="center"/>
      <protection hidden="1"/>
    </xf>
    <xf numFmtId="180" fontId="1" fillId="0" borderId="1" xfId="0" applyNumberFormat="1" applyFont="1" applyBorder="1" applyAlignment="1" applyProtection="1">
      <alignment horizontal="left" vertical="center"/>
      <protection hidden="1"/>
    </xf>
    <xf numFmtId="171" fontId="0" fillId="0" borderId="0" xfId="1" applyNumberFormat="1" applyFont="1" applyAlignment="1" applyProtection="1">
      <alignment horizontal="left" vertical="center"/>
      <protection hidden="1"/>
    </xf>
    <xf numFmtId="0" fontId="3" fillId="4" borderId="1" xfId="0" applyFont="1" applyFill="1" applyBorder="1" applyAlignment="1" applyProtection="1">
      <alignment horizontal="left" vertical="center"/>
      <protection hidden="1"/>
    </xf>
    <xf numFmtId="44" fontId="3" fillId="4" borderId="1" xfId="0" applyNumberFormat="1" applyFont="1" applyFill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169" fontId="5" fillId="0" borderId="2" xfId="0" applyNumberFormat="1" applyFont="1" applyBorder="1" applyAlignment="1" applyProtection="1">
      <alignment vertical="center"/>
      <protection locked="0" hidden="1"/>
    </xf>
    <xf numFmtId="182" fontId="5" fillId="0" borderId="2" xfId="3" applyNumberFormat="1" applyFont="1" applyBorder="1" applyAlignment="1" applyProtection="1">
      <alignment horizontal="right" vertical="center"/>
      <protection locked="0" hidden="1"/>
    </xf>
    <xf numFmtId="177" fontId="5" fillId="0" borderId="2" xfId="0" applyNumberFormat="1" applyFont="1" applyBorder="1" applyAlignment="1" applyProtection="1">
      <alignment vertical="center"/>
      <protection locked="0" hidden="1"/>
    </xf>
    <xf numFmtId="172" fontId="5" fillId="0" borderId="2" xfId="0" applyNumberFormat="1" applyFont="1" applyBorder="1" applyAlignment="1" applyProtection="1">
      <alignment vertical="center"/>
      <protection locked="0" hidden="1"/>
    </xf>
    <xf numFmtId="49" fontId="1" fillId="0" borderId="2" xfId="0" applyNumberFormat="1" applyFont="1" applyBorder="1" applyAlignment="1" applyProtection="1">
      <alignment vertical="center"/>
      <protection locked="0" hidden="1"/>
    </xf>
    <xf numFmtId="167" fontId="1" fillId="0" borderId="3" xfId="0" applyNumberFormat="1" applyFont="1" applyBorder="1" applyAlignment="1" applyProtection="1">
      <alignment vertical="center"/>
      <protection hidden="1"/>
    </xf>
    <xf numFmtId="183" fontId="1" fillId="0" borderId="0" xfId="0" applyNumberFormat="1" applyFont="1" applyAlignment="1" applyProtection="1">
      <alignment horizontal="left" vertical="center"/>
      <protection hidden="1"/>
    </xf>
    <xf numFmtId="0" fontId="0" fillId="3" borderId="1" xfId="0" applyFill="1" applyBorder="1"/>
    <xf numFmtId="49" fontId="0" fillId="3" borderId="1" xfId="0" applyNumberFormat="1" applyFill="1" applyBorder="1"/>
    <xf numFmtId="179" fontId="0" fillId="0" borderId="1" xfId="2" applyNumberFormat="1" applyFont="1" applyBorder="1" applyAlignment="1"/>
    <xf numFmtId="178" fontId="0" fillId="0" borderId="1" xfId="2" applyNumberFormat="1" applyFont="1" applyBorder="1" applyAlignment="1"/>
    <xf numFmtId="170" fontId="0" fillId="0" borderId="1" xfId="1" applyNumberFormat="1" applyFont="1" applyBorder="1" applyAlignment="1"/>
    <xf numFmtId="49" fontId="0" fillId="0" borderId="1" xfId="0" applyNumberFormat="1" applyBorder="1"/>
    <xf numFmtId="0" fontId="0" fillId="0" borderId="1" xfId="0" applyBorder="1"/>
    <xf numFmtId="181" fontId="0" fillId="0" borderId="1" xfId="2" applyNumberFormat="1" applyFont="1" applyBorder="1" applyAlignment="1"/>
    <xf numFmtId="184" fontId="1" fillId="0" borderId="1" xfId="0" applyNumberFormat="1" applyFont="1" applyBorder="1" applyAlignment="1" applyProtection="1">
      <alignment horizontal="left" vertical="center"/>
      <protection hidden="1"/>
    </xf>
    <xf numFmtId="185" fontId="1" fillId="0" borderId="1" xfId="0" applyNumberFormat="1" applyFont="1" applyBorder="1" applyAlignment="1" applyProtection="1">
      <alignment horizontal="left" vertical="center"/>
      <protection hidden="1"/>
    </xf>
    <xf numFmtId="186" fontId="2" fillId="2" borderId="1" xfId="0" applyNumberFormat="1" applyFont="1" applyFill="1" applyBorder="1" applyAlignment="1" applyProtection="1">
      <alignment horizontal="left" vertical="center"/>
      <protection hidden="1"/>
    </xf>
    <xf numFmtId="179" fontId="1" fillId="0" borderId="1" xfId="0" applyNumberFormat="1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0" fillId="0" borderId="1" xfId="0" applyBorder="1" applyAlignment="1">
      <alignment horizontal="left"/>
    </xf>
    <xf numFmtId="0" fontId="1" fillId="0" borderId="1" xfId="0" quotePrefix="1" applyFont="1" applyBorder="1" applyAlignment="1" applyProtection="1">
      <alignment horizontal="left" vertical="center"/>
      <protection hidden="1"/>
    </xf>
    <xf numFmtId="0" fontId="0" fillId="3" borderId="1" xfId="0" applyFill="1" applyBorder="1" applyAlignment="1">
      <alignment horizontal="left"/>
    </xf>
  </cellXfs>
  <cellStyles count="5">
    <cellStyle name="Komma" xfId="3" builtinId="3"/>
    <cellStyle name="Prozent" xfId="1" builtinId="5"/>
    <cellStyle name="Standard" xfId="0" builtinId="0"/>
    <cellStyle name="Standard 10" xfId="4" xr:uid="{9D92CAED-155D-4190-8383-69D96682CE24}"/>
    <cellStyle name="Währung" xfId="2" builtinId="4"/>
  </cellStyles>
  <dxfs count="3"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B7C8DB-48F9-4CB5-A9C7-3FE25F44CE6C}" name="Tabelle1" displayName="Tabelle1" ref="A1:A14" totalsRowShown="0" headerRowDxfId="2" dataDxfId="1">
  <autoFilter ref="A1:A14" xr:uid="{F1B7C8DB-48F9-4CB5-A9C7-3FE25F44CE6C}"/>
  <tableColumns count="1">
    <tableColumn id="1" xr3:uid="{4A3B0493-A265-4D4B-A11F-3E6D333DB09C}" name="auswähle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853E6-9DDD-461B-9105-B18200C195A1}">
  <sheetPr>
    <pageSetUpPr fitToPage="1"/>
  </sheetPr>
  <dimension ref="A1:G29"/>
  <sheetViews>
    <sheetView showGridLines="0" tabSelected="1" zoomScale="85" zoomScaleNormal="85" zoomScaleSheetLayoutView="128" workbookViewId="0">
      <selection activeCell="B2" sqref="B2"/>
    </sheetView>
  </sheetViews>
  <sheetFormatPr baseColWidth="10" defaultColWidth="11.1796875" defaultRowHeight="13.8" x14ac:dyDescent="0.25"/>
  <cols>
    <col min="1" max="1" width="53.6328125" style="1" customWidth="1"/>
    <col min="2" max="2" width="30" style="1" customWidth="1"/>
    <col min="3" max="3" width="2.6328125" style="1" customWidth="1"/>
    <col min="4" max="4" width="35.81640625" style="1" customWidth="1"/>
    <col min="5" max="5" width="35.08984375" style="1" customWidth="1"/>
    <col min="6" max="6" width="3.453125" style="1" customWidth="1"/>
    <col min="7" max="7" width="20.6328125" style="1" customWidth="1"/>
    <col min="8" max="8" width="23.453125" style="1" customWidth="1"/>
    <col min="9" max="9" width="11.26953125" style="1" bestFit="1" customWidth="1"/>
    <col min="10" max="16384" width="11.1796875" style="1"/>
  </cols>
  <sheetData>
    <row r="1" spans="1:3" ht="53.25" customHeight="1" thickBot="1" x14ac:dyDescent="0.3">
      <c r="A1" s="50" t="s">
        <v>0</v>
      </c>
      <c r="B1" s="51"/>
    </row>
    <row r="2" spans="1:3" s="28" customFormat="1" ht="18.75" customHeight="1" thickBot="1" x14ac:dyDescent="0.3">
      <c r="A2" s="36">
        <v>2026</v>
      </c>
      <c r="B2" s="34" t="s">
        <v>32</v>
      </c>
    </row>
    <row r="3" spans="1:3" s="28" customFormat="1" ht="18.75" customHeight="1" thickBot="1" x14ac:dyDescent="0.3">
      <c r="B3" s="29"/>
      <c r="C3" s="29"/>
    </row>
    <row r="4" spans="1:3" s="28" customFormat="1" ht="18.75" customHeight="1" thickBot="1" x14ac:dyDescent="0.3">
      <c r="A4" s="29" t="s">
        <v>1</v>
      </c>
      <c r="B4" s="30">
        <v>4500</v>
      </c>
    </row>
    <row r="5" spans="1:3" s="28" customFormat="1" ht="18.75" customHeight="1" thickBot="1" x14ac:dyDescent="0.3">
      <c r="A5" s="35" t="str">
        <f>VLOOKUP($B$2,Tarife!A1:O14,14,FALSE)</f>
        <v>bei diesem Tarif erfolgt keine Leistungsverrechnung *</v>
      </c>
      <c r="B5" s="31">
        <v>0</v>
      </c>
    </row>
    <row r="6" spans="1:3" s="28" customFormat="1" ht="18.75" customHeight="1" thickBot="1" x14ac:dyDescent="0.3">
      <c r="A6" s="29" t="s">
        <v>2</v>
      </c>
      <c r="B6" s="32">
        <v>0</v>
      </c>
    </row>
    <row r="7" spans="1:3" s="28" customFormat="1" ht="18.75" customHeight="1" thickBot="1" x14ac:dyDescent="0.3">
      <c r="A7" s="29" t="s">
        <v>3</v>
      </c>
      <c r="B7" s="33">
        <v>12</v>
      </c>
    </row>
    <row r="8" spans="1:3" ht="18.75" customHeight="1" x14ac:dyDescent="0.25">
      <c r="B8" s="2"/>
    </row>
    <row r="9" spans="1:3" ht="18.75" customHeight="1" x14ac:dyDescent="0.25">
      <c r="A9" s="2"/>
      <c r="B9" s="2"/>
      <c r="C9" s="3"/>
    </row>
    <row r="10" spans="1:3" s="6" customFormat="1" ht="18.75" customHeight="1" x14ac:dyDescent="0.25">
      <c r="A10" s="47" t="str">
        <f>$B$2</f>
        <v>EMU Flex mit Direktmessung</v>
      </c>
      <c r="B10" s="5"/>
    </row>
    <row r="11" spans="1:3" s="6" customFormat="1" ht="18.75" customHeight="1" x14ac:dyDescent="0.25">
      <c r="A11" s="7">
        <f>VLOOKUP($B$2,Tarife!$A$1:$M$14,2,FALSE)</f>
        <v>0.123</v>
      </c>
      <c r="B11" s="8">
        <f>IF($B$2="auswählen","",$B$4*$A11)</f>
        <v>553.5</v>
      </c>
    </row>
    <row r="12" spans="1:3" s="6" customFormat="1" ht="18.75" customHeight="1" x14ac:dyDescent="0.25">
      <c r="A12" s="9">
        <f>VLOOKUP($B$2,Tarife!$A$1:$M$14,3,FALSE)</f>
        <v>8.7999999999999995E-2</v>
      </c>
      <c r="B12" s="8">
        <f>IF($B$2="auswählen","",$B$4*$A$12)</f>
        <v>396</v>
      </c>
    </row>
    <row r="13" spans="1:3" s="12" customFormat="1" ht="18.75" customHeight="1" x14ac:dyDescent="0.25">
      <c r="A13" s="10">
        <f>VLOOKUP($B$2,Tarife!$A$1:$M$14,4,FALSE)</f>
        <v>0</v>
      </c>
      <c r="B13" s="11">
        <f>IF($B$2="auswählen","",$B$5*$A$13)</f>
        <v>0</v>
      </c>
    </row>
    <row r="14" spans="1:3" s="12" customFormat="1" ht="18.75" customHeight="1" x14ac:dyDescent="0.25">
      <c r="A14" s="13">
        <f>VLOOKUP($B$2,Tarife!$A$1:$M$14,5,FALSE)</f>
        <v>1.7999999999999999E-2</v>
      </c>
      <c r="B14" s="11">
        <f>IF($B$2="auswählen","",$A$14*$B$6)</f>
        <v>0</v>
      </c>
    </row>
    <row r="15" spans="1:3" s="6" customFormat="1" ht="18.75" customHeight="1" x14ac:dyDescent="0.25">
      <c r="A15" s="14">
        <f>VLOOKUP($B$2,Tarife!$A$1:$M$14,6,FALSE)</f>
        <v>2.3E-2</v>
      </c>
      <c r="B15" s="8">
        <f>IF($B$2="auswählen","",$B$4*$A$15)</f>
        <v>103.5</v>
      </c>
    </row>
    <row r="16" spans="1:3" s="6" customFormat="1" ht="18.75" customHeight="1" x14ac:dyDescent="0.25">
      <c r="A16" s="15">
        <f>VLOOKUP($B$2,Tarife!$A$1:$M$14,7,FALSE)</f>
        <v>2.7000000000000001E-3</v>
      </c>
      <c r="B16" s="8">
        <f>IF($B$2="auswählen","",$B$4*$A$16)</f>
        <v>12.15</v>
      </c>
    </row>
    <row r="17" spans="1:7" s="6" customFormat="1" ht="18.75" customHeight="1" x14ac:dyDescent="0.25">
      <c r="A17" s="16">
        <f>VLOOKUP($B$2,Tarife!$A$1:$M$14,8,FALSE)</f>
        <v>4.1000000000000003E-3</v>
      </c>
      <c r="B17" s="8">
        <f>IF($B$2="auswählen","",$B$4*$A$17)</f>
        <v>18.450000000000003</v>
      </c>
    </row>
    <row r="18" spans="1:7" s="6" customFormat="1" ht="18.75" customHeight="1" x14ac:dyDescent="0.25">
      <c r="A18" s="46">
        <f>VLOOKUP($B$2,Tarife!$A$1:$M$14,9,FALSE)</f>
        <v>5.0000000000000001E-4</v>
      </c>
      <c r="B18" s="8">
        <f>IF($B$2="auswählen","",$B$4*$A$18)</f>
        <v>2.25</v>
      </c>
    </row>
    <row r="19" spans="1:7" s="6" customFormat="1" ht="18.75" customHeight="1" x14ac:dyDescent="0.25">
      <c r="A19" s="17">
        <f>VLOOKUP($B$2,Tarife!$A$1:$M$14,10,FALSE)</f>
        <v>2.0999999999999999E-3</v>
      </c>
      <c r="B19" s="8">
        <f>IF($B$2="auswählen","",$B$4*$A$19)</f>
        <v>9.4499999999999993</v>
      </c>
      <c r="D19" s="19"/>
    </row>
    <row r="20" spans="1:7" s="6" customFormat="1" ht="18.75" customHeight="1" x14ac:dyDescent="0.25">
      <c r="A20" s="45">
        <f>VLOOKUP($B$2,Tarife!$A$1:$M$14,11,FALSE)</f>
        <v>7</v>
      </c>
      <c r="B20" s="8">
        <f>IF($B$2="auswählen","",$B$7*$A$20)</f>
        <v>84</v>
      </c>
      <c r="C20" s="22"/>
    </row>
    <row r="21" spans="1:7" s="6" customFormat="1" ht="18.75" customHeight="1" x14ac:dyDescent="0.25">
      <c r="A21" s="18">
        <f>VLOOKUP($B$2,Tarife!$A$1:$M$14,12,FALSE)</f>
        <v>7</v>
      </c>
      <c r="B21" s="8">
        <f>IF($B$2="auswählen","",$B$7*$A$21)</f>
        <v>84</v>
      </c>
      <c r="C21" s="24"/>
    </row>
    <row r="22" spans="1:7" s="6" customFormat="1" ht="18.75" customHeight="1" x14ac:dyDescent="0.25">
      <c r="A22" s="20" t="s">
        <v>4</v>
      </c>
      <c r="B22" s="21">
        <f>SUM($B$11:$B$21)</f>
        <v>1263.3000000000002</v>
      </c>
      <c r="G22" s="1"/>
    </row>
    <row r="23" spans="1:7" s="6" customFormat="1" ht="18.75" customHeight="1" x14ac:dyDescent="0.25">
      <c r="A23" s="23">
        <f>VLOOKUP($B$2,Tarife!$A$1:$M$14,13,FALSE)</f>
        <v>8.1000000000000003E-2</v>
      </c>
      <c r="B23" s="8">
        <f>IF($B$2="auswählen","",$B$22*$A$23)</f>
        <v>102.32730000000002</v>
      </c>
      <c r="G23" s="1"/>
    </row>
    <row r="24" spans="1:7" ht="18.75" customHeight="1" x14ac:dyDescent="0.25">
      <c r="A24" s="25" t="s">
        <v>5</v>
      </c>
      <c r="B24" s="26">
        <f>IF($B$2="auswählen","",$B$22+$B$23)</f>
        <v>1365.6273000000001</v>
      </c>
    </row>
    <row r="25" spans="1:7" ht="18.75" customHeight="1" x14ac:dyDescent="0.25">
      <c r="A25" s="27" t="s">
        <v>6</v>
      </c>
      <c r="B25" s="48">
        <f>IF($B$2="auswählen","",$B$24/$B$4)</f>
        <v>0.30347273333333336</v>
      </c>
    </row>
    <row r="26" spans="1:7" ht="18.600000000000001" customHeight="1" x14ac:dyDescent="0.25">
      <c r="A26" s="27" t="s">
        <v>28</v>
      </c>
      <c r="B26" s="48">
        <f>IF($B$2="auswählen","",$B$22/$B$4)</f>
        <v>0.28073333333333339</v>
      </c>
    </row>
    <row r="27" spans="1:7" ht="58.5" customHeight="1" x14ac:dyDescent="0.25">
      <c r="A27" s="4"/>
    </row>
    <row r="28" spans="1:7" ht="55.2" customHeight="1" x14ac:dyDescent="0.25">
      <c r="A28" s="49" t="str">
        <f>VLOOKUP($B$2,Tarife!$A$1:$P$14,15,FALSE)</f>
        <v>*Leistungsverrechnung
Bei diesem Tarif erfolgt keine Leitungsverrechnung</v>
      </c>
      <c r="B28" s="49"/>
    </row>
    <row r="29" spans="1:7" ht="48.6" customHeight="1" x14ac:dyDescent="0.25">
      <c r="A29" s="49" t="str">
        <f>VLOOKUP($B$2,Tarife!$A$1:$R$14,17,FALSE)</f>
        <v xml:space="preserve">**Blindenergie
Der Blindenergieverbrauch soll 39.5% des gleichzeitigen Wirkenergieverbrauchs, entsprechend cos phi = 0.93 betragen. Ein allfälliger Überbezug an Blindenergie wird zu 1.8 Rp/kvarh verrechnet.
</v>
      </c>
      <c r="B29" s="49"/>
    </row>
  </sheetData>
  <sheetProtection algorithmName="SHA-512" hashValue="jvDp/0PvkZy3CQDnk83J5V+wP7vSgs24gC3cAbzZOswA8c0Pm+Ct3VdsgLsk3hnlFceTFaNPfpKSPNSWeD8ovw==" saltValue="e67hN88GPKB7P9sGFRHgVA==" spinCount="100000" sheet="1" selectLockedCells="1"/>
  <mergeCells count="3">
    <mergeCell ref="A28:B28"/>
    <mergeCell ref="A29:B29"/>
    <mergeCell ref="A1:B1"/>
  </mergeCells>
  <pageMargins left="0.70866141732283472" right="0.70866141732283472" top="0.6692913385826772" bottom="0.78740157480314965" header="0.31496062992125984" footer="0.31496062992125984"/>
  <pageSetup paperSize="9" scale="84" orientation="portrait" r:id="rId1"/>
  <headerFooter>
    <oddHeader>&amp;L&amp;G&amp;R&amp;D</oddHeader>
  </headerFooter>
  <legacyDrawingHF r:id="rId2"/>
  <webPublishItems count="1">
    <webPublishItem id="4345" divId="2024 Tarifberechnung für Web_4345" sourceType="sheet" destinationFile="https://elektramettauertal.sharepoint.com/sites/Finanzen_intern/Freigegebene%20Dokumente/001_Debitoren%20manuelle%20Rechnungen/05_Debitor%202023/2023%20Berechnungen%20für%20Kunden/2024%20Tarifberechnung%20für%20Web.htm" title="Berechnen Sie Ihren Tarif 2024"/>
  </webPublishItem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itte wählen Sie Ihren Tarif" xr:uid="{91B4D5B0-9C0E-454A-BF73-0D45AAB8B729}">
          <x14:formula1>
            <xm:f>Tarife!$A$1:$A$14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73CC-19AB-48F0-A27D-ED4274D2F5E1}">
  <dimension ref="A1:R14"/>
  <sheetViews>
    <sheetView topLeftCell="N1" workbookViewId="0">
      <selection activeCell="Q2" sqref="Q2:R2"/>
    </sheetView>
  </sheetViews>
  <sheetFormatPr baseColWidth="10" defaultColWidth="11.1796875" defaultRowHeight="13.8" x14ac:dyDescent="0.25"/>
  <cols>
    <col min="1" max="1" width="26.08984375" customWidth="1"/>
    <col min="2" max="13" width="15.81640625" customWidth="1"/>
    <col min="14" max="14" width="21.6328125" bestFit="1" customWidth="1"/>
    <col min="15" max="15" width="65.1796875" customWidth="1"/>
    <col min="18" max="18" width="32.6328125" customWidth="1"/>
  </cols>
  <sheetData>
    <row r="1" spans="1:18" x14ac:dyDescent="0.25">
      <c r="A1" t="s">
        <v>7</v>
      </c>
      <c r="B1" s="37" t="s">
        <v>8</v>
      </c>
      <c r="C1" s="37" t="s">
        <v>9</v>
      </c>
      <c r="D1" s="37" t="s">
        <v>10</v>
      </c>
      <c r="E1" s="37" t="s">
        <v>11</v>
      </c>
      <c r="F1" s="37" t="s">
        <v>12</v>
      </c>
      <c r="G1" s="37" t="s">
        <v>13</v>
      </c>
      <c r="H1" s="37" t="s">
        <v>14</v>
      </c>
      <c r="I1" s="37" t="s">
        <v>27</v>
      </c>
      <c r="J1" s="37" t="s">
        <v>15</v>
      </c>
      <c r="K1" s="37" t="s">
        <v>29</v>
      </c>
      <c r="L1" s="37" t="s">
        <v>16</v>
      </c>
      <c r="M1" s="37" t="s">
        <v>17</v>
      </c>
      <c r="N1" s="38" t="s">
        <v>18</v>
      </c>
      <c r="O1" s="38" t="s">
        <v>19</v>
      </c>
      <c r="P1" s="37"/>
      <c r="Q1" s="54" t="s">
        <v>20</v>
      </c>
      <c r="R1" s="54"/>
    </row>
    <row r="2" spans="1:18" x14ac:dyDescent="0.25">
      <c r="A2" t="s">
        <v>30</v>
      </c>
      <c r="B2" s="39">
        <v>0.123</v>
      </c>
      <c r="C2" s="39">
        <v>0.104</v>
      </c>
      <c r="D2" s="40">
        <v>0</v>
      </c>
      <c r="E2" s="39">
        <v>1.7999999999999999E-2</v>
      </c>
      <c r="F2" s="39">
        <v>2.3E-2</v>
      </c>
      <c r="G2" s="39">
        <v>2.7000000000000001E-3</v>
      </c>
      <c r="H2" s="39">
        <v>4.1000000000000003E-3</v>
      </c>
      <c r="I2" s="39">
        <v>5.0000000000000001E-4</v>
      </c>
      <c r="J2" s="39">
        <v>2.0999999999999999E-3</v>
      </c>
      <c r="K2" s="39">
        <v>7</v>
      </c>
      <c r="L2" s="40">
        <v>7</v>
      </c>
      <c r="M2" s="41">
        <v>8.1000000000000003E-2</v>
      </c>
      <c r="N2" s="42" t="s">
        <v>21</v>
      </c>
      <c r="O2" s="42" t="s">
        <v>22</v>
      </c>
      <c r="P2" s="43"/>
      <c r="Q2" s="52" t="s">
        <v>23</v>
      </c>
      <c r="R2" s="52"/>
    </row>
    <row r="3" spans="1:18" x14ac:dyDescent="0.25">
      <c r="A3" t="s">
        <v>42</v>
      </c>
      <c r="B3" s="39">
        <v>0.123</v>
      </c>
      <c r="C3" s="39">
        <v>0.104</v>
      </c>
      <c r="D3" s="40">
        <v>0</v>
      </c>
      <c r="E3" s="39">
        <v>1.7999999999999999E-2</v>
      </c>
      <c r="F3" s="39">
        <v>2.3E-2</v>
      </c>
      <c r="G3" s="39">
        <v>2.7000000000000001E-3</v>
      </c>
      <c r="H3" s="39">
        <v>4.1000000000000003E-3</v>
      </c>
      <c r="I3" s="39">
        <v>5.0000000000000001E-4</v>
      </c>
      <c r="J3" s="39">
        <v>2.0999999999999999E-3</v>
      </c>
      <c r="K3" s="39">
        <v>12</v>
      </c>
      <c r="L3" s="40">
        <v>7</v>
      </c>
      <c r="M3" s="41">
        <v>8.1000000000000003E-2</v>
      </c>
      <c r="N3" s="42" t="s">
        <v>21</v>
      </c>
      <c r="O3" s="42" t="s">
        <v>22</v>
      </c>
      <c r="P3" s="43"/>
      <c r="Q3" s="52" t="s">
        <v>23</v>
      </c>
      <c r="R3" s="52"/>
    </row>
    <row r="4" spans="1:18" x14ac:dyDescent="0.25">
      <c r="A4" t="s">
        <v>31</v>
      </c>
      <c r="B4" s="39">
        <v>0.13300000000000001</v>
      </c>
      <c r="C4" s="39">
        <v>0.104</v>
      </c>
      <c r="D4" s="40">
        <v>0</v>
      </c>
      <c r="E4" s="39">
        <v>1.7999999999999999E-2</v>
      </c>
      <c r="F4" s="39">
        <v>2.3E-2</v>
      </c>
      <c r="G4" s="39">
        <v>2.7000000000000001E-3</v>
      </c>
      <c r="H4" s="39">
        <v>4.1000000000000003E-3</v>
      </c>
      <c r="I4" s="39">
        <v>5.0000000000000001E-4</v>
      </c>
      <c r="J4" s="39">
        <v>2.0999999999999999E-3</v>
      </c>
      <c r="K4" s="39">
        <v>7</v>
      </c>
      <c r="L4" s="40">
        <v>7</v>
      </c>
      <c r="M4" s="41">
        <v>8.1000000000000003E-2</v>
      </c>
      <c r="N4" s="42" t="s">
        <v>21</v>
      </c>
      <c r="O4" s="42" t="s">
        <v>22</v>
      </c>
      <c r="P4" s="43"/>
      <c r="Q4" s="52" t="s">
        <v>23</v>
      </c>
      <c r="R4" s="52"/>
    </row>
    <row r="5" spans="1:18" x14ac:dyDescent="0.25">
      <c r="A5" t="s">
        <v>32</v>
      </c>
      <c r="B5" s="39">
        <v>0.123</v>
      </c>
      <c r="C5" s="39">
        <v>8.7999999999999995E-2</v>
      </c>
      <c r="D5" s="40">
        <v>0</v>
      </c>
      <c r="E5" s="39">
        <v>1.7999999999999999E-2</v>
      </c>
      <c r="F5" s="39">
        <v>2.3E-2</v>
      </c>
      <c r="G5" s="39">
        <v>2.7000000000000001E-3</v>
      </c>
      <c r="H5" s="39">
        <v>4.1000000000000003E-3</v>
      </c>
      <c r="I5" s="39">
        <v>5.0000000000000001E-4</v>
      </c>
      <c r="J5" s="39">
        <v>2.0999999999999999E-3</v>
      </c>
      <c r="K5" s="39">
        <v>7</v>
      </c>
      <c r="L5" s="40">
        <v>7</v>
      </c>
      <c r="M5" s="41">
        <v>8.1000000000000003E-2</v>
      </c>
      <c r="N5" s="42" t="s">
        <v>21</v>
      </c>
      <c r="O5" s="42" t="s">
        <v>22</v>
      </c>
      <c r="P5" s="43"/>
      <c r="Q5" s="52" t="s">
        <v>23</v>
      </c>
      <c r="R5" s="52"/>
    </row>
    <row r="6" spans="1:18" x14ac:dyDescent="0.25">
      <c r="A6" t="s">
        <v>33</v>
      </c>
      <c r="B6" s="39">
        <v>0.13300000000000001</v>
      </c>
      <c r="C6" s="39">
        <v>8.7999999999999995E-2</v>
      </c>
      <c r="D6" s="40">
        <v>0</v>
      </c>
      <c r="E6" s="39">
        <v>1.7999999999999999E-2</v>
      </c>
      <c r="F6" s="39">
        <v>2.3E-2</v>
      </c>
      <c r="G6" s="39">
        <v>2.7000000000000001E-3</v>
      </c>
      <c r="H6" s="39">
        <v>4.1000000000000003E-3</v>
      </c>
      <c r="I6" s="39">
        <v>5.0000000000000001E-4</v>
      </c>
      <c r="J6" s="39">
        <v>2.0999999999999999E-3</v>
      </c>
      <c r="K6" s="39">
        <v>7</v>
      </c>
      <c r="L6" s="40">
        <v>7</v>
      </c>
      <c r="M6" s="41">
        <v>8.1000000000000003E-2</v>
      </c>
      <c r="N6" s="42" t="s">
        <v>21</v>
      </c>
      <c r="O6" s="42" t="s">
        <v>22</v>
      </c>
      <c r="P6" s="43"/>
      <c r="Q6" s="52" t="s">
        <v>23</v>
      </c>
      <c r="R6" s="52"/>
    </row>
    <row r="7" spans="1:18" x14ac:dyDescent="0.25">
      <c r="A7" t="s">
        <v>34</v>
      </c>
      <c r="B7" s="39">
        <v>0.16800000000000001</v>
      </c>
      <c r="C7" s="39">
        <v>0.2</v>
      </c>
      <c r="D7" s="40">
        <v>0</v>
      </c>
      <c r="E7" s="39">
        <v>1.7999999999999999E-2</v>
      </c>
      <c r="F7" s="39">
        <v>2.3E-2</v>
      </c>
      <c r="G7" s="39">
        <v>2.7000000000000001E-3</v>
      </c>
      <c r="H7" s="39">
        <v>4.1000000000000003E-3</v>
      </c>
      <c r="I7" s="39">
        <v>5.0000000000000001E-4</v>
      </c>
      <c r="J7" s="39">
        <v>2.0999999999999999E-3</v>
      </c>
      <c r="K7" s="39">
        <v>7</v>
      </c>
      <c r="L7" s="40">
        <v>15</v>
      </c>
      <c r="M7" s="41">
        <v>8.1000000000000003E-2</v>
      </c>
      <c r="N7" s="42" t="s">
        <v>21</v>
      </c>
      <c r="O7" s="42" t="s">
        <v>22</v>
      </c>
      <c r="P7" s="43"/>
      <c r="Q7" s="52" t="s">
        <v>23</v>
      </c>
      <c r="R7" s="52"/>
    </row>
    <row r="8" spans="1:18" x14ac:dyDescent="0.25">
      <c r="A8" t="s">
        <v>41</v>
      </c>
      <c r="B8" s="39">
        <v>0.16800000000000001</v>
      </c>
      <c r="C8" s="39">
        <v>0.2</v>
      </c>
      <c r="D8" s="40">
        <v>0</v>
      </c>
      <c r="E8" s="39">
        <v>1.7999999999999999E-2</v>
      </c>
      <c r="F8" s="39">
        <v>2.3E-2</v>
      </c>
      <c r="G8" s="39">
        <v>2.7000000000000001E-3</v>
      </c>
      <c r="H8" s="39">
        <v>4.1000000000000003E-3</v>
      </c>
      <c r="I8" s="39">
        <v>5.0000000000000001E-4</v>
      </c>
      <c r="J8" s="39">
        <v>2.0999999999999999E-3</v>
      </c>
      <c r="K8" s="39">
        <v>12</v>
      </c>
      <c r="L8" s="40">
        <v>15</v>
      </c>
      <c r="M8" s="41">
        <v>8.1000000000000003E-2</v>
      </c>
      <c r="N8" s="42" t="s">
        <v>21</v>
      </c>
      <c r="O8" s="42" t="s">
        <v>22</v>
      </c>
      <c r="P8" s="43"/>
      <c r="Q8" s="52" t="s">
        <v>23</v>
      </c>
      <c r="R8" s="52"/>
    </row>
    <row r="9" spans="1:18" x14ac:dyDescent="0.25">
      <c r="A9" t="s">
        <v>35</v>
      </c>
      <c r="B9" s="39">
        <v>0.123</v>
      </c>
      <c r="C9" s="39">
        <v>0.08</v>
      </c>
      <c r="D9" s="39">
        <v>4.5999999999999996</v>
      </c>
      <c r="E9" s="39">
        <v>1.7999999999999999E-2</v>
      </c>
      <c r="F9" s="39">
        <v>2.3E-2</v>
      </c>
      <c r="G9" s="39">
        <v>2.7000000000000001E-3</v>
      </c>
      <c r="H9" s="39">
        <v>4.1000000000000003E-3</v>
      </c>
      <c r="I9" s="39">
        <v>5.0000000000000001E-4</v>
      </c>
      <c r="J9" s="39">
        <v>2.0999999999999999E-3</v>
      </c>
      <c r="K9" s="39">
        <v>7</v>
      </c>
      <c r="L9" s="40">
        <v>15</v>
      </c>
      <c r="M9" s="41">
        <v>8.1000000000000003E-2</v>
      </c>
      <c r="N9" s="42" t="s">
        <v>24</v>
      </c>
      <c r="O9" s="53" t="s">
        <v>25</v>
      </c>
      <c r="P9" s="53"/>
      <c r="Q9" s="52" t="s">
        <v>23</v>
      </c>
      <c r="R9" s="52"/>
    </row>
    <row r="10" spans="1:18" x14ac:dyDescent="0.25">
      <c r="A10" t="s">
        <v>40</v>
      </c>
      <c r="B10" s="39">
        <v>0.123</v>
      </c>
      <c r="C10" s="39">
        <v>0.08</v>
      </c>
      <c r="D10" s="39">
        <v>4.5999999999999996</v>
      </c>
      <c r="E10" s="39">
        <v>1.7999999999999999E-2</v>
      </c>
      <c r="F10" s="39">
        <v>2.3E-2</v>
      </c>
      <c r="G10" s="39">
        <v>2.7000000000000001E-3</v>
      </c>
      <c r="H10" s="39">
        <v>4.1000000000000003E-3</v>
      </c>
      <c r="I10" s="39">
        <v>5.0000000000000001E-4</v>
      </c>
      <c r="J10" s="39">
        <v>2.0999999999999999E-3</v>
      </c>
      <c r="K10" s="39">
        <v>12</v>
      </c>
      <c r="L10" s="40">
        <v>15</v>
      </c>
      <c r="M10" s="41">
        <v>8.1000000000000003E-2</v>
      </c>
      <c r="N10" s="42" t="s">
        <v>24</v>
      </c>
      <c r="O10" s="53" t="s">
        <v>25</v>
      </c>
      <c r="P10" s="53"/>
      <c r="Q10" s="52" t="s">
        <v>23</v>
      </c>
      <c r="R10" s="52"/>
    </row>
    <row r="11" spans="1:18" x14ac:dyDescent="0.25">
      <c r="A11" t="s">
        <v>36</v>
      </c>
      <c r="B11" s="39">
        <v>0.123</v>
      </c>
      <c r="C11" s="39">
        <v>7.4999999999999997E-2</v>
      </c>
      <c r="D11" s="39">
        <v>7.6</v>
      </c>
      <c r="E11" s="39">
        <v>1.7999999999999999E-2</v>
      </c>
      <c r="F11" s="39">
        <v>2.3E-2</v>
      </c>
      <c r="G11" s="39">
        <v>2.7000000000000001E-3</v>
      </c>
      <c r="H11" s="39">
        <v>4.1000000000000003E-3</v>
      </c>
      <c r="I11" s="39">
        <v>5.0000000000000001E-4</v>
      </c>
      <c r="J11" s="39">
        <v>2.0999999999999999E-3</v>
      </c>
      <c r="K11" s="39">
        <v>12</v>
      </c>
      <c r="L11" s="40">
        <v>45</v>
      </c>
      <c r="M11" s="41">
        <v>8.1000000000000003E-2</v>
      </c>
      <c r="N11" s="42" t="s">
        <v>24</v>
      </c>
      <c r="O11" s="53" t="s">
        <v>25</v>
      </c>
      <c r="P11" s="53"/>
      <c r="Q11" s="52" t="s">
        <v>23</v>
      </c>
      <c r="R11" s="52"/>
    </row>
    <row r="12" spans="1:18" x14ac:dyDescent="0.25">
      <c r="A12" t="s">
        <v>37</v>
      </c>
      <c r="B12" s="44">
        <v>0</v>
      </c>
      <c r="C12" s="39">
        <v>7.4999999999999997E-2</v>
      </c>
      <c r="D12" s="39">
        <v>7.6</v>
      </c>
      <c r="E12" s="39">
        <v>1.7999999999999999E-2</v>
      </c>
      <c r="F12" s="39">
        <v>2.3E-2</v>
      </c>
      <c r="G12" s="39">
        <v>2.7000000000000001E-3</v>
      </c>
      <c r="H12" s="39">
        <v>4.1000000000000003E-3</v>
      </c>
      <c r="I12" s="39">
        <v>5.0000000000000001E-4</v>
      </c>
      <c r="J12" s="39">
        <v>2.0999999999999999E-3</v>
      </c>
      <c r="K12" s="39">
        <v>7</v>
      </c>
      <c r="L12" s="40">
        <v>45</v>
      </c>
      <c r="M12" s="41">
        <v>8.1000000000000003E-2</v>
      </c>
      <c r="N12" s="42" t="s">
        <v>24</v>
      </c>
      <c r="O12" s="53" t="s">
        <v>25</v>
      </c>
      <c r="P12" s="53"/>
      <c r="Q12" s="52" t="s">
        <v>23</v>
      </c>
      <c r="R12" s="52"/>
    </row>
    <row r="13" spans="1:18" x14ac:dyDescent="0.25">
      <c r="A13" t="s">
        <v>39</v>
      </c>
      <c r="B13" s="44">
        <v>0</v>
      </c>
      <c r="C13" s="39">
        <v>7.4999999999999997E-2</v>
      </c>
      <c r="D13" s="39">
        <v>7.6</v>
      </c>
      <c r="E13" s="39">
        <v>1.7999999999999999E-2</v>
      </c>
      <c r="F13" s="39">
        <v>2.3E-2</v>
      </c>
      <c r="G13" s="39">
        <v>2.7000000000000001E-3</v>
      </c>
      <c r="H13" s="39">
        <v>4.1000000000000003E-3</v>
      </c>
      <c r="I13" s="39">
        <v>5.0000000000000001E-4</v>
      </c>
      <c r="J13" s="39">
        <v>2.0999999999999999E-3</v>
      </c>
      <c r="K13" s="39">
        <v>12</v>
      </c>
      <c r="L13" s="40">
        <v>45</v>
      </c>
      <c r="M13" s="41">
        <v>8.1000000000000003E-2</v>
      </c>
      <c r="N13" s="42" t="s">
        <v>24</v>
      </c>
      <c r="O13" s="53" t="s">
        <v>25</v>
      </c>
      <c r="P13" s="53"/>
      <c r="Q13" s="52" t="s">
        <v>23</v>
      </c>
      <c r="R13" s="52"/>
    </row>
    <row r="14" spans="1:18" x14ac:dyDescent="0.25">
      <c r="A14" t="s">
        <v>38</v>
      </c>
      <c r="B14" s="39">
        <v>0</v>
      </c>
      <c r="C14" s="39">
        <v>3.5999999999999997E-2</v>
      </c>
      <c r="D14" s="39">
        <v>7.6</v>
      </c>
      <c r="E14" s="39">
        <v>1.7999999999999999E-2</v>
      </c>
      <c r="F14" s="39">
        <v>2.3E-2</v>
      </c>
      <c r="G14" s="39">
        <v>2.7000000000000001E-3</v>
      </c>
      <c r="H14" s="39">
        <v>4.1000000000000003E-3</v>
      </c>
      <c r="I14" s="39">
        <v>5.0000000000000001E-4</v>
      </c>
      <c r="J14" s="39">
        <v>1.5E-3</v>
      </c>
      <c r="K14" s="39">
        <v>45</v>
      </c>
      <c r="L14" s="40">
        <v>45</v>
      </c>
      <c r="M14" s="41">
        <v>8.1000000000000003E-2</v>
      </c>
      <c r="N14" s="42" t="s">
        <v>24</v>
      </c>
      <c r="O14" s="53" t="s">
        <v>25</v>
      </c>
      <c r="P14" s="53"/>
      <c r="Q14" s="52" t="s">
        <v>26</v>
      </c>
      <c r="R14" s="52"/>
    </row>
  </sheetData>
  <mergeCells count="20">
    <mergeCell ref="Q1:R1"/>
    <mergeCell ref="Q4:R4"/>
    <mergeCell ref="Q5:R5"/>
    <mergeCell ref="Q6:R6"/>
    <mergeCell ref="Q9:R9"/>
    <mergeCell ref="Q2:R2"/>
    <mergeCell ref="Q7:R7"/>
    <mergeCell ref="Q8:R8"/>
    <mergeCell ref="Q3:R3"/>
    <mergeCell ref="Q11:R11"/>
    <mergeCell ref="O9:P9"/>
    <mergeCell ref="O11:P11"/>
    <mergeCell ref="O12:P12"/>
    <mergeCell ref="O14:P14"/>
    <mergeCell ref="Q14:R14"/>
    <mergeCell ref="Q12:R12"/>
    <mergeCell ref="O13:P13"/>
    <mergeCell ref="Q13:R13"/>
    <mergeCell ref="O10:P10"/>
    <mergeCell ref="Q10:R10"/>
  </mergeCells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e7e1ab-d61a-4ec0-99be-50f67af3f403" xsi:nil="true"/>
    <lcf76f155ced4ddcb4097134ff3c332f xmlns="7e552db0-3717-4839-8baa-1c16e764323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5B576373CE294C8411A14030415457" ma:contentTypeVersion="17" ma:contentTypeDescription="Ein neues Dokument erstellen." ma:contentTypeScope="" ma:versionID="1eb718379eaa1ede426ee16224fc680b">
  <xsd:schema xmlns:xsd="http://www.w3.org/2001/XMLSchema" xmlns:xs="http://www.w3.org/2001/XMLSchema" xmlns:p="http://schemas.microsoft.com/office/2006/metadata/properties" xmlns:ns2="7e552db0-3717-4839-8baa-1c16e764323f" xmlns:ns3="73e7e1ab-d61a-4ec0-99be-50f67af3f403" targetNamespace="http://schemas.microsoft.com/office/2006/metadata/properties" ma:root="true" ma:fieldsID="a48183d60917b2edf94ace010a518027" ns2:_="" ns3:_="">
    <xsd:import namespace="7e552db0-3717-4839-8baa-1c16e764323f"/>
    <xsd:import namespace="73e7e1ab-d61a-4ec0-99be-50f67af3f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52db0-3717-4839-8baa-1c16e76432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d83e22b-5137-4419-87c4-16a17eb07b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7e1ab-d61a-4ec0-99be-50f67af3f4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284b36-6cd3-4daa-9dc2-557e5ae6b46c}" ma:internalName="TaxCatchAll" ma:showField="CatchAllData" ma:web="73e7e1ab-d61a-4ec0-99be-50f67af3f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5016E-42AB-4219-A264-9C8C5A0AB549}">
  <ds:schemaRefs>
    <ds:schemaRef ds:uri="cb186fb0-8ab1-4c11-9a72-3e4068b0af4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274d0212-36a9-421e-ac52-2b0851362cc0"/>
    <ds:schemaRef ds:uri="http://schemas.microsoft.com/office/infopath/2007/PartnerControls"/>
    <ds:schemaRef ds:uri="73e7e1ab-d61a-4ec0-99be-50f67af3f403"/>
    <ds:schemaRef ds:uri="7e552db0-3717-4839-8baa-1c16e764323f"/>
  </ds:schemaRefs>
</ds:datastoreItem>
</file>

<file path=customXml/itemProps2.xml><?xml version="1.0" encoding="utf-8"?>
<ds:datastoreItem xmlns:ds="http://schemas.openxmlformats.org/officeDocument/2006/customXml" ds:itemID="{12B0C526-3447-4D97-BE37-124C8B1628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481687-FF89-42B6-84E1-ED928D145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52db0-3717-4839-8baa-1c16e764323f"/>
    <ds:schemaRef ds:uri="73e7e1ab-d61a-4ec0-99be-50f67af3f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Tarife</vt:lpstr>
      <vt:lpstr>Berechnung!Print_Area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Jolanda John</dc:creator>
  <cp:keywords/>
  <dc:description/>
  <cp:lastModifiedBy>Jolanda John</cp:lastModifiedBy>
  <cp:revision/>
  <cp:lastPrinted>2024-01-17T11:15:18Z</cp:lastPrinted>
  <dcterms:created xsi:type="dcterms:W3CDTF">2022-01-07T13:02:42Z</dcterms:created>
  <dcterms:modified xsi:type="dcterms:W3CDTF">2025-09-03T13:35:38Z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0x010100BE705433DE8A0F4C9EF5319C260B5AA5</vt:lpwstr>
  </property>
  <property fmtid="{D5CDD505-2E9C-101B-9397-08002B2CF9AE}" pid="3" name="MediaServiceImageTags">
    <vt:lpwstr/>
  </property>
</Properties>
</file>